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Centro" sheetId="26" r:id="rId3"/>
    <sheet name="Áncash" sheetId="18" r:id="rId4"/>
    <sheet name="Apurímac" sheetId="19" r:id="rId5"/>
    <sheet name="Ayacucho" sheetId="20" r:id="rId6"/>
    <sheet name="Huancavelica" sheetId="21" r:id="rId7"/>
    <sheet name="Huánuco" sheetId="27" r:id="rId8"/>
    <sheet name="Ica" sheetId="28" r:id="rId9"/>
    <sheet name="Junín" sheetId="29" r:id="rId10"/>
    <sheet name="Pasco" sheetId="30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2" hidden="1">Centro!#REF!</definedName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P85" i="26" l="1"/>
  <c r="P84" i="26"/>
  <c r="P83" i="26"/>
  <c r="P82" i="26"/>
  <c r="P81" i="26"/>
  <c r="P80" i="26"/>
  <c r="M85" i="26"/>
  <c r="M84" i="26"/>
  <c r="M83" i="26"/>
  <c r="M82" i="26"/>
  <c r="M81" i="26"/>
  <c r="M80" i="26"/>
  <c r="O80" i="26" s="1"/>
  <c r="K85" i="26"/>
  <c r="K84" i="26"/>
  <c r="K83" i="26"/>
  <c r="K82" i="26"/>
  <c r="K81" i="26"/>
  <c r="K80" i="26"/>
  <c r="F85" i="26"/>
  <c r="F84" i="26"/>
  <c r="F83" i="26"/>
  <c r="F82" i="26"/>
  <c r="O82" i="26" s="1"/>
  <c r="F81" i="26"/>
  <c r="O81" i="26" s="1"/>
  <c r="F80" i="26"/>
  <c r="D85" i="26"/>
  <c r="D84" i="26"/>
  <c r="D83" i="26"/>
  <c r="D82" i="26"/>
  <c r="D81" i="26"/>
  <c r="D80" i="26"/>
  <c r="O85" i="26"/>
  <c r="O84" i="26"/>
  <c r="O83" i="26"/>
  <c r="P76" i="26"/>
  <c r="P75" i="26"/>
  <c r="M76" i="26"/>
  <c r="M75" i="26"/>
  <c r="K76" i="26"/>
  <c r="K75" i="26"/>
  <c r="F76" i="26"/>
  <c r="F75" i="26"/>
  <c r="D76" i="26"/>
  <c r="D75" i="26"/>
  <c r="L68" i="26"/>
  <c r="L67" i="26"/>
  <c r="L69" i="26" s="1"/>
  <c r="M66" i="26" s="1"/>
  <c r="L66" i="26"/>
  <c r="L65" i="26"/>
  <c r="J68" i="26"/>
  <c r="N68" i="26" s="1"/>
  <c r="J67" i="26"/>
  <c r="J66" i="26"/>
  <c r="J65" i="26"/>
  <c r="J64" i="26"/>
  <c r="E69" i="26"/>
  <c r="E68" i="26"/>
  <c r="E67" i="26"/>
  <c r="E66" i="26"/>
  <c r="E65" i="26"/>
  <c r="E64" i="26"/>
  <c r="E63" i="26"/>
  <c r="E62" i="26"/>
  <c r="D69" i="26"/>
  <c r="D68" i="26"/>
  <c r="D67" i="26"/>
  <c r="D66" i="26"/>
  <c r="D65" i="26"/>
  <c r="D64" i="26"/>
  <c r="D63" i="26"/>
  <c r="D62" i="26"/>
  <c r="O86" i="26" l="1"/>
  <c r="M65" i="26"/>
  <c r="M61" i="26"/>
  <c r="J69" i="26"/>
  <c r="K64" i="26" s="1"/>
  <c r="M63" i="26"/>
  <c r="M67" i="26"/>
  <c r="M64" i="26"/>
  <c r="M68" i="26"/>
  <c r="M62" i="26"/>
  <c r="N65" i="26"/>
  <c r="N67" i="26"/>
  <c r="N66" i="26"/>
  <c r="K50" i="26"/>
  <c r="K49" i="26"/>
  <c r="K48" i="26"/>
  <c r="K47" i="26"/>
  <c r="K46" i="26"/>
  <c r="K45" i="26"/>
  <c r="K44" i="26"/>
  <c r="K43" i="26"/>
  <c r="K42" i="26"/>
  <c r="J50" i="26"/>
  <c r="J49" i="26"/>
  <c r="J48" i="26"/>
  <c r="J47" i="26"/>
  <c r="J46" i="26"/>
  <c r="J45" i="26"/>
  <c r="J44" i="26"/>
  <c r="J43" i="26"/>
  <c r="J42" i="26"/>
  <c r="G49" i="26"/>
  <c r="G48" i="26"/>
  <c r="G47" i="26"/>
  <c r="G46" i="26"/>
  <c r="D50" i="26"/>
  <c r="F50" i="26"/>
  <c r="F49" i="26"/>
  <c r="F48" i="26"/>
  <c r="F47" i="26"/>
  <c r="F46" i="26"/>
  <c r="F45" i="26"/>
  <c r="F44" i="26"/>
  <c r="F43" i="26"/>
  <c r="F42" i="26"/>
  <c r="E49" i="26"/>
  <c r="E48" i="26"/>
  <c r="E47" i="26"/>
  <c r="E46" i="26"/>
  <c r="D49" i="26"/>
  <c r="D48" i="26"/>
  <c r="D47" i="26"/>
  <c r="D46" i="26"/>
  <c r="D45" i="26"/>
  <c r="D44" i="26"/>
  <c r="D43" i="26"/>
  <c r="D42" i="26"/>
  <c r="J33" i="26"/>
  <c r="I33" i="26"/>
  <c r="J32" i="26"/>
  <c r="I32" i="26"/>
  <c r="J31" i="26"/>
  <c r="I31" i="26"/>
  <c r="J30" i="26"/>
  <c r="I30" i="26"/>
  <c r="J29" i="26"/>
  <c r="I29" i="26"/>
  <c r="J28" i="26"/>
  <c r="I28" i="26"/>
  <c r="J27" i="26"/>
  <c r="I27" i="26"/>
  <c r="J26" i="26"/>
  <c r="I26" i="26"/>
  <c r="J25" i="26"/>
  <c r="I25" i="26"/>
  <c r="G33" i="26"/>
  <c r="G32" i="26"/>
  <c r="G31" i="26"/>
  <c r="G30" i="26"/>
  <c r="G29" i="26"/>
  <c r="G28" i="26"/>
  <c r="G27" i="26"/>
  <c r="G26" i="26"/>
  <c r="G25" i="26"/>
  <c r="F33" i="26"/>
  <c r="F32" i="26"/>
  <c r="F31" i="26"/>
  <c r="F30" i="26"/>
  <c r="F29" i="26"/>
  <c r="F28" i="26"/>
  <c r="F27" i="26"/>
  <c r="F26" i="26"/>
  <c r="F25" i="26"/>
  <c r="L20" i="26"/>
  <c r="L19" i="26"/>
  <c r="L18" i="26"/>
  <c r="L17" i="26"/>
  <c r="L16" i="26"/>
  <c r="I20" i="26"/>
  <c r="J20" i="26" s="1"/>
  <c r="K20" i="26"/>
  <c r="K19" i="26"/>
  <c r="K18" i="26"/>
  <c r="K17" i="26"/>
  <c r="K16" i="26"/>
  <c r="J19" i="26"/>
  <c r="J18" i="26"/>
  <c r="J17" i="26"/>
  <c r="J16" i="26"/>
  <c r="I19" i="26"/>
  <c r="I18" i="26"/>
  <c r="I17" i="26"/>
  <c r="I16" i="26"/>
  <c r="H20" i="26"/>
  <c r="H19" i="26"/>
  <c r="H18" i="26"/>
  <c r="H17" i="26"/>
  <c r="H16" i="26"/>
  <c r="G20" i="26"/>
  <c r="G19" i="26"/>
  <c r="G18" i="26"/>
  <c r="G17" i="26"/>
  <c r="G16" i="26"/>
  <c r="I15" i="26"/>
  <c r="I14" i="26"/>
  <c r="I13" i="26"/>
  <c r="I12" i="26"/>
  <c r="G15" i="26"/>
  <c r="G14" i="26"/>
  <c r="G13" i="26"/>
  <c r="G12" i="26"/>
  <c r="M69" i="26" l="1"/>
  <c r="K62" i="26"/>
  <c r="K63" i="26"/>
  <c r="K67" i="26"/>
  <c r="K61" i="26"/>
  <c r="K68" i="26"/>
  <c r="K66" i="26"/>
  <c r="K65" i="26"/>
  <c r="G119" i="21"/>
  <c r="H119" i="21" s="1"/>
  <c r="E119" i="21"/>
  <c r="E57" i="21" s="1"/>
  <c r="H118" i="21"/>
  <c r="F118" i="21"/>
  <c r="H117" i="21"/>
  <c r="F117" i="21"/>
  <c r="F116" i="21"/>
  <c r="H115" i="21"/>
  <c r="F115" i="21"/>
  <c r="F114" i="21"/>
  <c r="H113" i="21"/>
  <c r="F113" i="21"/>
  <c r="H112" i="21"/>
  <c r="F112" i="21"/>
  <c r="M111" i="21"/>
  <c r="K111" i="21"/>
  <c r="H111" i="21"/>
  <c r="F111" i="21"/>
  <c r="F110" i="21"/>
  <c r="M109" i="21"/>
  <c r="K109" i="21"/>
  <c r="K60" i="21" s="1"/>
  <c r="H109" i="21"/>
  <c r="F109" i="21"/>
  <c r="M108" i="21"/>
  <c r="M59" i="21" s="1"/>
  <c r="K108" i="21"/>
  <c r="F108" i="21"/>
  <c r="M107" i="21"/>
  <c r="K107" i="21"/>
  <c r="H107" i="21"/>
  <c r="F107" i="21"/>
  <c r="M106" i="21"/>
  <c r="M112" i="21" s="1"/>
  <c r="K106" i="21"/>
  <c r="H106" i="21"/>
  <c r="F106" i="21"/>
  <c r="H105" i="21"/>
  <c r="F105" i="21"/>
  <c r="H104" i="21"/>
  <c r="F104" i="21"/>
  <c r="H102" i="21"/>
  <c r="M101" i="21"/>
  <c r="M52" i="21" s="1"/>
  <c r="K101" i="21"/>
  <c r="H101" i="21"/>
  <c r="F101" i="21"/>
  <c r="M100" i="21"/>
  <c r="K100" i="21"/>
  <c r="H100" i="21"/>
  <c r="F100" i="21"/>
  <c r="G92" i="21"/>
  <c r="D58" i="21" s="1"/>
  <c r="E92" i="21"/>
  <c r="D57" i="21" s="1"/>
  <c r="H91" i="21"/>
  <c r="F91" i="21"/>
  <c r="H90" i="21"/>
  <c r="F90" i="21"/>
  <c r="F88" i="21"/>
  <c r="H87" i="21"/>
  <c r="F87" i="21"/>
  <c r="H86" i="21"/>
  <c r="F86" i="21"/>
  <c r="H85" i="21"/>
  <c r="F85" i="21"/>
  <c r="M84" i="21"/>
  <c r="K84" i="21"/>
  <c r="H84" i="21"/>
  <c r="F84" i="21"/>
  <c r="M83" i="21"/>
  <c r="K83" i="21"/>
  <c r="K62" i="21" s="1"/>
  <c r="F83" i="21"/>
  <c r="M82" i="21"/>
  <c r="K82" i="21"/>
  <c r="H82" i="21"/>
  <c r="F82" i="21"/>
  <c r="M81" i="21"/>
  <c r="K81" i="21"/>
  <c r="H81" i="21"/>
  <c r="F81" i="21"/>
  <c r="M80" i="21"/>
  <c r="K80" i="21"/>
  <c r="H80" i="21"/>
  <c r="F80" i="21"/>
  <c r="M79" i="21"/>
  <c r="K79" i="21"/>
  <c r="H79" i="21"/>
  <c r="F79" i="21"/>
  <c r="H78" i="21"/>
  <c r="F78" i="21"/>
  <c r="H77" i="21"/>
  <c r="F77" i="21"/>
  <c r="F76" i="21"/>
  <c r="H75" i="21"/>
  <c r="F75" i="21"/>
  <c r="M74" i="21"/>
  <c r="K74" i="21"/>
  <c r="H74" i="21"/>
  <c r="F74" i="21"/>
  <c r="M73" i="21"/>
  <c r="K73" i="21"/>
  <c r="K51" i="21" s="1"/>
  <c r="H73" i="21"/>
  <c r="F73" i="21"/>
  <c r="M62" i="21"/>
  <c r="M61" i="21"/>
  <c r="K61" i="21"/>
  <c r="M60" i="21"/>
  <c r="M58" i="21"/>
  <c r="E58" i="21"/>
  <c r="M57" i="21"/>
  <c r="F56" i="21"/>
  <c r="G56" i="21" s="1"/>
  <c r="F55" i="21"/>
  <c r="F54" i="21"/>
  <c r="G54" i="21" s="1"/>
  <c r="F53" i="21"/>
  <c r="F52" i="21"/>
  <c r="F51" i="21"/>
  <c r="J39" i="21"/>
  <c r="I39" i="21"/>
  <c r="H39" i="21"/>
  <c r="J38" i="21"/>
  <c r="I38" i="21"/>
  <c r="H38" i="21"/>
  <c r="J37" i="21"/>
  <c r="I37" i="21"/>
  <c r="H37" i="21"/>
  <c r="J36" i="21"/>
  <c r="I36" i="21"/>
  <c r="H36" i="21"/>
  <c r="J35" i="21"/>
  <c r="I35" i="21"/>
  <c r="H35" i="21"/>
  <c r="J34" i="21"/>
  <c r="I34" i="21"/>
  <c r="H34" i="21"/>
  <c r="J33" i="21"/>
  <c r="I33" i="21"/>
  <c r="H33" i="21"/>
  <c r="J32" i="21"/>
  <c r="I32" i="21"/>
  <c r="H32" i="21"/>
  <c r="J31" i="21"/>
  <c r="I31" i="21"/>
  <c r="H31" i="21"/>
  <c r="L20" i="21"/>
  <c r="K20" i="21"/>
  <c r="J20" i="21"/>
  <c r="G20" i="21"/>
  <c r="L19" i="21"/>
  <c r="K19" i="21"/>
  <c r="J19" i="21"/>
  <c r="G19" i="21"/>
  <c r="M19" i="21" s="1"/>
  <c r="L18" i="21"/>
  <c r="K18" i="21"/>
  <c r="J18" i="21"/>
  <c r="G18" i="21"/>
  <c r="M18" i="21" s="1"/>
  <c r="L17" i="21"/>
  <c r="K17" i="21"/>
  <c r="J17" i="21"/>
  <c r="M17" i="21" s="1"/>
  <c r="G17" i="21"/>
  <c r="L16" i="21"/>
  <c r="K16" i="21"/>
  <c r="J16" i="21"/>
  <c r="G16" i="21"/>
  <c r="L15" i="21"/>
  <c r="K15" i="21"/>
  <c r="J15" i="21"/>
  <c r="K34" i="21" s="1"/>
  <c r="G15" i="21"/>
  <c r="L14" i="21"/>
  <c r="K14" i="21"/>
  <c r="J14" i="21"/>
  <c r="G14" i="21"/>
  <c r="L13" i="21"/>
  <c r="K13" i="21"/>
  <c r="J13" i="21"/>
  <c r="M13" i="21" s="1"/>
  <c r="G13" i="21"/>
  <c r="L12" i="21"/>
  <c r="K12" i="21"/>
  <c r="J12" i="21"/>
  <c r="G12" i="21"/>
  <c r="G119" i="30"/>
  <c r="H119" i="30" s="1"/>
  <c r="E119" i="30"/>
  <c r="E57" i="30" s="1"/>
  <c r="H118" i="30"/>
  <c r="F118" i="30"/>
  <c r="H117" i="30"/>
  <c r="F117" i="30"/>
  <c r="F116" i="30"/>
  <c r="F115" i="30"/>
  <c r="H114" i="30"/>
  <c r="F114" i="30"/>
  <c r="H113" i="30"/>
  <c r="F113" i="30"/>
  <c r="H112" i="30"/>
  <c r="M111" i="30"/>
  <c r="K111" i="30"/>
  <c r="H111" i="30"/>
  <c r="F111" i="30"/>
  <c r="H110" i="30"/>
  <c r="M109" i="30"/>
  <c r="K109" i="30"/>
  <c r="K60" i="30" s="1"/>
  <c r="H109" i="30"/>
  <c r="F109" i="30"/>
  <c r="M108" i="30"/>
  <c r="K108" i="30"/>
  <c r="H108" i="30"/>
  <c r="F108" i="30"/>
  <c r="M107" i="30"/>
  <c r="K107" i="30"/>
  <c r="H107" i="30"/>
  <c r="F107" i="30"/>
  <c r="M106" i="30"/>
  <c r="M112" i="30" s="1"/>
  <c r="K106" i="30"/>
  <c r="H106" i="30"/>
  <c r="F106" i="30"/>
  <c r="H105" i="30"/>
  <c r="F105" i="30"/>
  <c r="H104" i="30"/>
  <c r="F104" i="30"/>
  <c r="M101" i="30"/>
  <c r="K101" i="30"/>
  <c r="H101" i="30"/>
  <c r="F101" i="30"/>
  <c r="M100" i="30"/>
  <c r="K100" i="30"/>
  <c r="K51" i="30" s="1"/>
  <c r="H100" i="30"/>
  <c r="F100" i="30"/>
  <c r="G92" i="30"/>
  <c r="H76" i="30" s="1"/>
  <c r="E92" i="30"/>
  <c r="D57" i="30" s="1"/>
  <c r="H91" i="30"/>
  <c r="F91" i="30"/>
  <c r="H90" i="30"/>
  <c r="F90" i="30"/>
  <c r="H88" i="30"/>
  <c r="F88" i="30"/>
  <c r="H87" i="30"/>
  <c r="F87" i="30"/>
  <c r="H86" i="30"/>
  <c r="F86" i="30"/>
  <c r="H85" i="30"/>
  <c r="F85" i="30"/>
  <c r="M84" i="30"/>
  <c r="K84" i="30"/>
  <c r="H84" i="30"/>
  <c r="F84" i="30"/>
  <c r="M83" i="30"/>
  <c r="K83" i="30"/>
  <c r="F83" i="30"/>
  <c r="M82" i="30"/>
  <c r="K82" i="30"/>
  <c r="H82" i="30"/>
  <c r="F82" i="30"/>
  <c r="M81" i="30"/>
  <c r="K81" i="30"/>
  <c r="K59" i="30" s="1"/>
  <c r="H81" i="30"/>
  <c r="F81" i="30"/>
  <c r="M80" i="30"/>
  <c r="K80" i="30"/>
  <c r="H80" i="30"/>
  <c r="F80" i="30"/>
  <c r="M79" i="30"/>
  <c r="K79" i="30"/>
  <c r="H79" i="30"/>
  <c r="F79" i="30"/>
  <c r="H78" i="30"/>
  <c r="F78" i="30"/>
  <c r="H77" i="30"/>
  <c r="F77" i="30"/>
  <c r="F76" i="30"/>
  <c r="M74" i="30"/>
  <c r="K74" i="30"/>
  <c r="H74" i="30"/>
  <c r="F74" i="30"/>
  <c r="M73" i="30"/>
  <c r="K73" i="30"/>
  <c r="H73" i="30"/>
  <c r="F73" i="30"/>
  <c r="M62" i="30"/>
  <c r="M61" i="30"/>
  <c r="K61" i="30"/>
  <c r="M60" i="30"/>
  <c r="M59" i="30"/>
  <c r="M58" i="30"/>
  <c r="M57" i="30"/>
  <c r="F56" i="30"/>
  <c r="F55" i="30"/>
  <c r="F54" i="30"/>
  <c r="G54" i="30" s="1"/>
  <c r="F53" i="30"/>
  <c r="F52" i="30"/>
  <c r="G52" i="30" s="1"/>
  <c r="F51" i="30"/>
  <c r="J39" i="30"/>
  <c r="I39" i="30"/>
  <c r="H39" i="30"/>
  <c r="J38" i="30"/>
  <c r="I38" i="30"/>
  <c r="H38" i="30"/>
  <c r="J37" i="30"/>
  <c r="I37" i="30"/>
  <c r="H37" i="30"/>
  <c r="J36" i="30"/>
  <c r="I36" i="30"/>
  <c r="H36" i="30"/>
  <c r="J35" i="30"/>
  <c r="I35" i="30"/>
  <c r="H35" i="30"/>
  <c r="J34" i="30"/>
  <c r="I34" i="30"/>
  <c r="H34" i="30"/>
  <c r="J33" i="30"/>
  <c r="I33" i="30"/>
  <c r="H33" i="30"/>
  <c r="J32" i="30"/>
  <c r="I32" i="30"/>
  <c r="H32" i="30"/>
  <c r="J31" i="30"/>
  <c r="I31" i="30"/>
  <c r="H31" i="30"/>
  <c r="L20" i="30"/>
  <c r="K20" i="30"/>
  <c r="J20" i="30"/>
  <c r="G20" i="30"/>
  <c r="L19" i="30"/>
  <c r="K19" i="30"/>
  <c r="J19" i="30"/>
  <c r="K38" i="30" s="1"/>
  <c r="G19" i="30"/>
  <c r="M19" i="30" s="1"/>
  <c r="L18" i="30"/>
  <c r="K18" i="30"/>
  <c r="J18" i="30"/>
  <c r="G18" i="30"/>
  <c r="M18" i="30" s="1"/>
  <c r="L17" i="30"/>
  <c r="K17" i="30"/>
  <c r="J17" i="30"/>
  <c r="M17" i="30" s="1"/>
  <c r="G17" i="30"/>
  <c r="L16" i="30"/>
  <c r="K16" i="30"/>
  <c r="J16" i="30"/>
  <c r="G16" i="30"/>
  <c r="L15" i="30"/>
  <c r="K15" i="30"/>
  <c r="J15" i="30"/>
  <c r="K34" i="30" s="1"/>
  <c r="G15" i="30"/>
  <c r="L14" i="30"/>
  <c r="K14" i="30"/>
  <c r="J14" i="30"/>
  <c r="G14" i="30"/>
  <c r="L13" i="30"/>
  <c r="K13" i="30"/>
  <c r="J13" i="30"/>
  <c r="M13" i="30" s="1"/>
  <c r="G13" i="30"/>
  <c r="L12" i="30"/>
  <c r="K12" i="30"/>
  <c r="J12" i="30"/>
  <c r="G12" i="30"/>
  <c r="H4" i="30"/>
  <c r="B4" i="30"/>
  <c r="H3" i="30"/>
  <c r="B3" i="30"/>
  <c r="G119" i="29"/>
  <c r="H119" i="29" s="1"/>
  <c r="E119" i="29"/>
  <c r="E57" i="29" s="1"/>
  <c r="H118" i="29"/>
  <c r="F118" i="29"/>
  <c r="H117" i="29"/>
  <c r="F117" i="29"/>
  <c r="H116" i="29"/>
  <c r="F116" i="29"/>
  <c r="H115" i="29"/>
  <c r="F115" i="29"/>
  <c r="H114" i="29"/>
  <c r="F114" i="29"/>
  <c r="H113" i="29"/>
  <c r="F113" i="29"/>
  <c r="H112" i="29"/>
  <c r="F112" i="29"/>
  <c r="M111" i="29"/>
  <c r="K111" i="29"/>
  <c r="H111" i="29"/>
  <c r="F111" i="29"/>
  <c r="H110" i="29"/>
  <c r="M109" i="29"/>
  <c r="K109" i="29"/>
  <c r="H109" i="29"/>
  <c r="F109" i="29"/>
  <c r="M108" i="29"/>
  <c r="K108" i="29"/>
  <c r="H108" i="29"/>
  <c r="F108" i="29"/>
  <c r="M107" i="29"/>
  <c r="M58" i="29" s="1"/>
  <c r="K107" i="29"/>
  <c r="H107" i="29"/>
  <c r="F107" i="29"/>
  <c r="M106" i="29"/>
  <c r="K106" i="29"/>
  <c r="H106" i="29"/>
  <c r="F106" i="29"/>
  <c r="H105" i="29"/>
  <c r="F105" i="29"/>
  <c r="H104" i="29"/>
  <c r="F104" i="29"/>
  <c r="H103" i="29"/>
  <c r="H102" i="29"/>
  <c r="M101" i="29"/>
  <c r="K101" i="29"/>
  <c r="H101" i="29"/>
  <c r="F101" i="29"/>
  <c r="M100" i="29"/>
  <c r="K100" i="29"/>
  <c r="H100" i="29"/>
  <c r="F100" i="29"/>
  <c r="G92" i="29"/>
  <c r="H89" i="29" s="1"/>
  <c r="E92" i="29"/>
  <c r="D57" i="29" s="1"/>
  <c r="H91" i="29"/>
  <c r="H90" i="29"/>
  <c r="F90" i="29"/>
  <c r="H87" i="29"/>
  <c r="F87" i="29"/>
  <c r="H86" i="29"/>
  <c r="F86" i="29"/>
  <c r="H85" i="29"/>
  <c r="F85" i="29"/>
  <c r="M84" i="29"/>
  <c r="K84" i="29"/>
  <c r="H84" i="29"/>
  <c r="F84" i="29"/>
  <c r="M83" i="29"/>
  <c r="K83" i="29"/>
  <c r="H83" i="29"/>
  <c r="F83" i="29"/>
  <c r="M82" i="29"/>
  <c r="K82" i="29"/>
  <c r="H82" i="29"/>
  <c r="F82" i="29"/>
  <c r="M81" i="29"/>
  <c r="K81" i="29"/>
  <c r="H81" i="29"/>
  <c r="F81" i="29"/>
  <c r="M80" i="29"/>
  <c r="K80" i="29"/>
  <c r="H80" i="29"/>
  <c r="F80" i="29"/>
  <c r="M79" i="29"/>
  <c r="K79" i="29"/>
  <c r="H79" i="29"/>
  <c r="F79" i="29"/>
  <c r="H78" i="29"/>
  <c r="F78" i="29"/>
  <c r="H77" i="29"/>
  <c r="F77" i="29"/>
  <c r="H76" i="29"/>
  <c r="H75" i="29"/>
  <c r="M74" i="29"/>
  <c r="K74" i="29"/>
  <c r="H74" i="29"/>
  <c r="F74" i="29"/>
  <c r="M73" i="29"/>
  <c r="K73" i="29"/>
  <c r="K51" i="29" s="1"/>
  <c r="H73" i="29"/>
  <c r="F73" i="29"/>
  <c r="K62" i="29"/>
  <c r="M61" i="29"/>
  <c r="K61" i="29"/>
  <c r="M60" i="29"/>
  <c r="K60" i="29"/>
  <c r="K59" i="29"/>
  <c r="K58" i="29"/>
  <c r="D58" i="29"/>
  <c r="K57" i="29"/>
  <c r="F56" i="29"/>
  <c r="F55" i="29"/>
  <c r="F54" i="29"/>
  <c r="G54" i="29" s="1"/>
  <c r="F53" i="29"/>
  <c r="F52" i="29"/>
  <c r="G52" i="29" s="1"/>
  <c r="F51" i="29"/>
  <c r="K39" i="29"/>
  <c r="J39" i="29"/>
  <c r="I39" i="29"/>
  <c r="H39" i="29"/>
  <c r="J38" i="29"/>
  <c r="I38" i="29"/>
  <c r="H38" i="29"/>
  <c r="J37" i="29"/>
  <c r="I37" i="29"/>
  <c r="H37" i="29"/>
  <c r="J36" i="29"/>
  <c r="I36" i="29"/>
  <c r="H36" i="29"/>
  <c r="K36" i="29" s="1"/>
  <c r="J35" i="29"/>
  <c r="I35" i="29"/>
  <c r="H35" i="29"/>
  <c r="K35" i="29" s="1"/>
  <c r="J34" i="29"/>
  <c r="I34" i="29"/>
  <c r="H34" i="29"/>
  <c r="J33" i="29"/>
  <c r="I33" i="29"/>
  <c r="H33" i="29"/>
  <c r="K33" i="29" s="1"/>
  <c r="J32" i="29"/>
  <c r="I32" i="29"/>
  <c r="H32" i="29"/>
  <c r="K32" i="29" s="1"/>
  <c r="J31" i="29"/>
  <c r="I31" i="29"/>
  <c r="H31" i="29"/>
  <c r="K31" i="29" s="1"/>
  <c r="L20" i="29"/>
  <c r="K20" i="29"/>
  <c r="J20" i="29"/>
  <c r="G20" i="29"/>
  <c r="M20" i="29" s="1"/>
  <c r="L19" i="29"/>
  <c r="K19" i="29"/>
  <c r="J19" i="29"/>
  <c r="K38" i="29" s="1"/>
  <c r="G19" i="29"/>
  <c r="L18" i="29"/>
  <c r="K18" i="29"/>
  <c r="J18" i="29"/>
  <c r="G18" i="29"/>
  <c r="L17" i="29"/>
  <c r="K17" i="29"/>
  <c r="J17" i="29"/>
  <c r="G17" i="29"/>
  <c r="L16" i="29"/>
  <c r="K16" i="29"/>
  <c r="J16" i="29"/>
  <c r="G16" i="29"/>
  <c r="M16" i="29" s="1"/>
  <c r="L15" i="29"/>
  <c r="K15" i="29"/>
  <c r="J15" i="29"/>
  <c r="G15" i="29"/>
  <c r="L14" i="29"/>
  <c r="K14" i="29"/>
  <c r="J14" i="29"/>
  <c r="G14" i="29"/>
  <c r="M14" i="29" s="1"/>
  <c r="L13" i="29"/>
  <c r="K13" i="29"/>
  <c r="J13" i="29"/>
  <c r="G13" i="29"/>
  <c r="L12" i="29"/>
  <c r="K12" i="29"/>
  <c r="J12" i="29"/>
  <c r="G12" i="29"/>
  <c r="M12" i="29" s="1"/>
  <c r="H4" i="29"/>
  <c r="B4" i="29"/>
  <c r="H3" i="29"/>
  <c r="B3" i="29"/>
  <c r="G119" i="28"/>
  <c r="H119" i="28" s="1"/>
  <c r="E119" i="28"/>
  <c r="E57" i="28" s="1"/>
  <c r="F118" i="28"/>
  <c r="H117" i="28"/>
  <c r="F117" i="28"/>
  <c r="F115" i="28"/>
  <c r="H114" i="28"/>
  <c r="F114" i="28"/>
  <c r="H113" i="28"/>
  <c r="F113" i="28"/>
  <c r="H112" i="28"/>
  <c r="M111" i="28"/>
  <c r="K111" i="28"/>
  <c r="H111" i="28"/>
  <c r="F111" i="28"/>
  <c r="H110" i="28"/>
  <c r="F110" i="28"/>
  <c r="M109" i="28"/>
  <c r="K109" i="28"/>
  <c r="K60" i="28" s="1"/>
  <c r="H109" i="28"/>
  <c r="F109" i="28"/>
  <c r="M108" i="28"/>
  <c r="K108" i="28"/>
  <c r="H108" i="28"/>
  <c r="F108" i="28"/>
  <c r="M107" i="28"/>
  <c r="K107" i="28"/>
  <c r="K58" i="28" s="1"/>
  <c r="H107" i="28"/>
  <c r="F107" i="28"/>
  <c r="M106" i="28"/>
  <c r="K106" i="28"/>
  <c r="H106" i="28"/>
  <c r="F106" i="28"/>
  <c r="H105" i="28"/>
  <c r="H104" i="28"/>
  <c r="F104" i="28"/>
  <c r="H102" i="28"/>
  <c r="F102" i="28"/>
  <c r="M101" i="28"/>
  <c r="K101" i="28"/>
  <c r="H101" i="28"/>
  <c r="F101" i="28"/>
  <c r="M100" i="28"/>
  <c r="K100" i="28"/>
  <c r="H100" i="28"/>
  <c r="F100" i="28"/>
  <c r="G92" i="28"/>
  <c r="H89" i="28" s="1"/>
  <c r="E92" i="28"/>
  <c r="D57" i="28" s="1"/>
  <c r="H91" i="28"/>
  <c r="H90" i="28"/>
  <c r="F90" i="28"/>
  <c r="H88" i="28"/>
  <c r="H87" i="28"/>
  <c r="F87" i="28"/>
  <c r="H86" i="28"/>
  <c r="F86" i="28"/>
  <c r="H85" i="28"/>
  <c r="F85" i="28"/>
  <c r="M84" i="28"/>
  <c r="K84" i="28"/>
  <c r="H84" i="28"/>
  <c r="F84" i="28"/>
  <c r="M83" i="28"/>
  <c r="K83" i="28"/>
  <c r="K62" i="28" s="1"/>
  <c r="H83" i="28"/>
  <c r="M82" i="28"/>
  <c r="M60" i="28" s="1"/>
  <c r="K82" i="28"/>
  <c r="H82" i="28"/>
  <c r="M81" i="28"/>
  <c r="M59" i="28" s="1"/>
  <c r="K81" i="28"/>
  <c r="H81" i="28"/>
  <c r="F81" i="28"/>
  <c r="M80" i="28"/>
  <c r="K80" i="28"/>
  <c r="H80" i="28"/>
  <c r="F80" i="28"/>
  <c r="M79" i="28"/>
  <c r="K79" i="28"/>
  <c r="K85" i="28" s="1"/>
  <c r="L85" i="28" s="1"/>
  <c r="H79" i="28"/>
  <c r="F79" i="28"/>
  <c r="H78" i="28"/>
  <c r="H77" i="28"/>
  <c r="H76" i="28"/>
  <c r="H75" i="28"/>
  <c r="F75" i="28"/>
  <c r="M74" i="28"/>
  <c r="K74" i="28"/>
  <c r="H74" i="28"/>
  <c r="F74" i="28"/>
  <c r="M73" i="28"/>
  <c r="K73" i="28"/>
  <c r="K51" i="28" s="1"/>
  <c r="H73" i="28"/>
  <c r="F73" i="28"/>
  <c r="M62" i="28"/>
  <c r="M61" i="28"/>
  <c r="K61" i="28"/>
  <c r="M58" i="28"/>
  <c r="D58" i="28"/>
  <c r="M57" i="28"/>
  <c r="F56" i="28"/>
  <c r="F55" i="28"/>
  <c r="G55" i="28" s="1"/>
  <c r="F54" i="28"/>
  <c r="F53" i="28"/>
  <c r="G53" i="28" s="1"/>
  <c r="F52" i="28"/>
  <c r="F51" i="28"/>
  <c r="J39" i="28"/>
  <c r="I39" i="28"/>
  <c r="H39" i="28"/>
  <c r="J38" i="28"/>
  <c r="I38" i="28"/>
  <c r="H38" i="28"/>
  <c r="J37" i="28"/>
  <c r="I37" i="28"/>
  <c r="H37" i="28"/>
  <c r="J36" i="28"/>
  <c r="I36" i="28"/>
  <c r="H36" i="28"/>
  <c r="J35" i="28"/>
  <c r="I35" i="28"/>
  <c r="H35" i="28"/>
  <c r="J34" i="28"/>
  <c r="I34" i="28"/>
  <c r="H34" i="28"/>
  <c r="J33" i="28"/>
  <c r="I33" i="28"/>
  <c r="H33" i="28"/>
  <c r="J32" i="28"/>
  <c r="I32" i="28"/>
  <c r="H32" i="28"/>
  <c r="J31" i="28"/>
  <c r="I31" i="28"/>
  <c r="H31" i="28"/>
  <c r="L20" i="28"/>
  <c r="K20" i="28"/>
  <c r="J20" i="28"/>
  <c r="G20" i="28"/>
  <c r="L19" i="28"/>
  <c r="K19" i="28"/>
  <c r="J19" i="28"/>
  <c r="K38" i="28" s="1"/>
  <c r="G19" i="28"/>
  <c r="M19" i="28" s="1"/>
  <c r="L18" i="28"/>
  <c r="K18" i="28"/>
  <c r="J18" i="28"/>
  <c r="K37" i="28" s="1"/>
  <c r="G18" i="28"/>
  <c r="L17" i="28"/>
  <c r="K17" i="28"/>
  <c r="J17" i="28"/>
  <c r="G17" i="28"/>
  <c r="L16" i="28"/>
  <c r="K16" i="28"/>
  <c r="J16" i="28"/>
  <c r="G16" i="28"/>
  <c r="L15" i="28"/>
  <c r="K15" i="28"/>
  <c r="J15" i="28"/>
  <c r="K34" i="28" s="1"/>
  <c r="G15" i="28"/>
  <c r="L14" i="28"/>
  <c r="K14" i="28"/>
  <c r="J14" i="28"/>
  <c r="K33" i="28" s="1"/>
  <c r="G14" i="28"/>
  <c r="L13" i="28"/>
  <c r="K13" i="28"/>
  <c r="J13" i="28"/>
  <c r="G13" i="28"/>
  <c r="L12" i="28"/>
  <c r="K12" i="28"/>
  <c r="J12" i="28"/>
  <c r="G12" i="28"/>
  <c r="H4" i="28"/>
  <c r="B4" i="28"/>
  <c r="H3" i="28"/>
  <c r="B3" i="28"/>
  <c r="G119" i="27"/>
  <c r="E58" i="27" s="1"/>
  <c r="E119" i="27"/>
  <c r="E57" i="27" s="1"/>
  <c r="H118" i="27"/>
  <c r="F118" i="27"/>
  <c r="H117" i="27"/>
  <c r="F117" i="27"/>
  <c r="F116" i="27"/>
  <c r="F115" i="27"/>
  <c r="H114" i="27"/>
  <c r="F114" i="27"/>
  <c r="H113" i="27"/>
  <c r="F113" i="27"/>
  <c r="F112" i="27"/>
  <c r="M111" i="27"/>
  <c r="K111" i="27"/>
  <c r="H111" i="27"/>
  <c r="F111" i="27"/>
  <c r="H110" i="27"/>
  <c r="F110" i="27"/>
  <c r="M109" i="27"/>
  <c r="K109" i="27"/>
  <c r="K60" i="27" s="1"/>
  <c r="H109" i="27"/>
  <c r="F109" i="27"/>
  <c r="M108" i="27"/>
  <c r="K108" i="27"/>
  <c r="F108" i="27"/>
  <c r="M107" i="27"/>
  <c r="K107" i="27"/>
  <c r="F107" i="27"/>
  <c r="M106" i="27"/>
  <c r="M112" i="27" s="1"/>
  <c r="K106" i="27"/>
  <c r="F106" i="27"/>
  <c r="H105" i="27"/>
  <c r="F105" i="27"/>
  <c r="H104" i="27"/>
  <c r="F104" i="27"/>
  <c r="F103" i="27"/>
  <c r="H102" i="27"/>
  <c r="F102" i="27"/>
  <c r="M101" i="27"/>
  <c r="K101" i="27"/>
  <c r="H101" i="27"/>
  <c r="F101" i="27"/>
  <c r="M100" i="27"/>
  <c r="M102" i="27" s="1"/>
  <c r="K100" i="27"/>
  <c r="H100" i="27"/>
  <c r="F100" i="27"/>
  <c r="G92" i="27"/>
  <c r="D58" i="27" s="1"/>
  <c r="E92" i="27"/>
  <c r="D57" i="27" s="1"/>
  <c r="H91" i="27"/>
  <c r="F91" i="27"/>
  <c r="H90" i="27"/>
  <c r="F90" i="27"/>
  <c r="H87" i="27"/>
  <c r="F87" i="27"/>
  <c r="H86" i="27"/>
  <c r="F86" i="27"/>
  <c r="H85" i="27"/>
  <c r="F85" i="27"/>
  <c r="M84" i="27"/>
  <c r="K84" i="27"/>
  <c r="H84" i="27"/>
  <c r="F84" i="27"/>
  <c r="M83" i="27"/>
  <c r="K83" i="27"/>
  <c r="H83" i="27"/>
  <c r="F83" i="27"/>
  <c r="M82" i="27"/>
  <c r="K82" i="27"/>
  <c r="H82" i="27"/>
  <c r="F82" i="27"/>
  <c r="M81" i="27"/>
  <c r="M59" i="27" s="1"/>
  <c r="K81" i="27"/>
  <c r="H81" i="27"/>
  <c r="F81" i="27"/>
  <c r="M80" i="27"/>
  <c r="K80" i="27"/>
  <c r="H80" i="27"/>
  <c r="F80" i="27"/>
  <c r="M79" i="27"/>
  <c r="K79" i="27"/>
  <c r="H79" i="27"/>
  <c r="F79" i="27"/>
  <c r="H78" i="27"/>
  <c r="F78" i="27"/>
  <c r="H77" i="27"/>
  <c r="F77" i="27"/>
  <c r="H75" i="27"/>
  <c r="F75" i="27"/>
  <c r="M74" i="27"/>
  <c r="K74" i="27"/>
  <c r="H74" i="27"/>
  <c r="F74" i="27"/>
  <c r="M73" i="27"/>
  <c r="K73" i="27"/>
  <c r="H73" i="27"/>
  <c r="F73" i="27"/>
  <c r="M62" i="27"/>
  <c r="M61" i="27"/>
  <c r="K61" i="27"/>
  <c r="M60" i="27"/>
  <c r="M58" i="27"/>
  <c r="M57" i="27"/>
  <c r="F56" i="27"/>
  <c r="F55" i="27"/>
  <c r="F54" i="27"/>
  <c r="F53" i="27"/>
  <c r="G53" i="27" s="1"/>
  <c r="M52" i="27"/>
  <c r="F52" i="27"/>
  <c r="F51" i="27"/>
  <c r="J39" i="27"/>
  <c r="I39" i="27"/>
  <c r="H39" i="27"/>
  <c r="J38" i="27"/>
  <c r="I38" i="27"/>
  <c r="H38" i="27"/>
  <c r="J37" i="27"/>
  <c r="I37" i="27"/>
  <c r="H37" i="27"/>
  <c r="J36" i="27"/>
  <c r="I36" i="27"/>
  <c r="H36" i="27"/>
  <c r="J35" i="27"/>
  <c r="I35" i="27"/>
  <c r="H35" i="27"/>
  <c r="J34" i="27"/>
  <c r="I34" i="27"/>
  <c r="H34" i="27"/>
  <c r="J33" i="27"/>
  <c r="I33" i="27"/>
  <c r="H33" i="27"/>
  <c r="J32" i="27"/>
  <c r="I32" i="27"/>
  <c r="H32" i="27"/>
  <c r="J31" i="27"/>
  <c r="I31" i="27"/>
  <c r="H31" i="27"/>
  <c r="L20" i="27"/>
  <c r="K20" i="27"/>
  <c r="J20" i="27"/>
  <c r="G20" i="27"/>
  <c r="L19" i="27"/>
  <c r="K19" i="27"/>
  <c r="J19" i="27"/>
  <c r="K38" i="27" s="1"/>
  <c r="G19" i="27"/>
  <c r="M19" i="27" s="1"/>
  <c r="L18" i="27"/>
  <c r="K18" i="27"/>
  <c r="J18" i="27"/>
  <c r="K37" i="27" s="1"/>
  <c r="G18" i="27"/>
  <c r="L17" i="27"/>
  <c r="K17" i="27"/>
  <c r="J17" i="27"/>
  <c r="G17" i="27"/>
  <c r="L16" i="27"/>
  <c r="K16" i="27"/>
  <c r="J16" i="27"/>
  <c r="G16" i="27"/>
  <c r="L15" i="27"/>
  <c r="K15" i="27"/>
  <c r="J15" i="27"/>
  <c r="K34" i="27" s="1"/>
  <c r="G15" i="27"/>
  <c r="L14" i="27"/>
  <c r="K14" i="27"/>
  <c r="J14" i="27"/>
  <c r="K33" i="27" s="1"/>
  <c r="G14" i="27"/>
  <c r="L13" i="27"/>
  <c r="K13" i="27"/>
  <c r="J13" i="27"/>
  <c r="G13" i="27"/>
  <c r="L12" i="27"/>
  <c r="K12" i="27"/>
  <c r="J12" i="27"/>
  <c r="G12" i="27"/>
  <c r="H4" i="27"/>
  <c r="B4" i="27"/>
  <c r="H3" i="27"/>
  <c r="B3" i="27"/>
  <c r="G119" i="20"/>
  <c r="H119" i="20" s="1"/>
  <c r="E119" i="20"/>
  <c r="E57" i="20" s="1"/>
  <c r="F118" i="20"/>
  <c r="H117" i="20"/>
  <c r="F117" i="20"/>
  <c r="F116" i="20"/>
  <c r="F115" i="20"/>
  <c r="H114" i="20"/>
  <c r="H113" i="20"/>
  <c r="F113" i="20"/>
  <c r="H112" i="20"/>
  <c r="M111" i="20"/>
  <c r="K111" i="20"/>
  <c r="H111" i="20"/>
  <c r="F111" i="20"/>
  <c r="H110" i="20"/>
  <c r="F110" i="20"/>
  <c r="M109" i="20"/>
  <c r="K109" i="20"/>
  <c r="H109" i="20"/>
  <c r="F109" i="20"/>
  <c r="M108" i="20"/>
  <c r="K108" i="20"/>
  <c r="H108" i="20"/>
  <c r="F108" i="20"/>
  <c r="M107" i="20"/>
  <c r="K107" i="20"/>
  <c r="H107" i="20"/>
  <c r="F107" i="20"/>
  <c r="M106" i="20"/>
  <c r="M112" i="20" s="1"/>
  <c r="K106" i="20"/>
  <c r="H106" i="20"/>
  <c r="F106" i="20"/>
  <c r="H105" i="20"/>
  <c r="F105" i="20"/>
  <c r="H104" i="20"/>
  <c r="F104" i="20"/>
  <c r="H103" i="20"/>
  <c r="H102" i="20"/>
  <c r="F102" i="20"/>
  <c r="M101" i="20"/>
  <c r="M52" i="20" s="1"/>
  <c r="K101" i="20"/>
  <c r="K52" i="20" s="1"/>
  <c r="H101" i="20"/>
  <c r="F101" i="20"/>
  <c r="M100" i="20"/>
  <c r="M51" i="20" s="1"/>
  <c r="K100" i="20"/>
  <c r="K51" i="20" s="1"/>
  <c r="H100" i="20"/>
  <c r="F100" i="20"/>
  <c r="G92" i="20"/>
  <c r="H89" i="20" s="1"/>
  <c r="E92" i="20"/>
  <c r="F91" i="20" s="1"/>
  <c r="H91" i="20"/>
  <c r="H90" i="20"/>
  <c r="F90" i="20"/>
  <c r="H88" i="20"/>
  <c r="H87" i="20"/>
  <c r="F87" i="20"/>
  <c r="H86" i="20"/>
  <c r="F86" i="20"/>
  <c r="H85" i="20"/>
  <c r="F85" i="20"/>
  <c r="M84" i="20"/>
  <c r="K84" i="20"/>
  <c r="H84" i="20"/>
  <c r="F84" i="20"/>
  <c r="M83" i="20"/>
  <c r="K83" i="20"/>
  <c r="H83" i="20"/>
  <c r="M82" i="20"/>
  <c r="K82" i="20"/>
  <c r="H82" i="20"/>
  <c r="F82" i="20"/>
  <c r="M81" i="20"/>
  <c r="K81" i="20"/>
  <c r="H81" i="20"/>
  <c r="F81" i="20"/>
  <c r="M80" i="20"/>
  <c r="K80" i="20"/>
  <c r="H80" i="20"/>
  <c r="F80" i="20"/>
  <c r="M79" i="20"/>
  <c r="K79" i="20"/>
  <c r="H79" i="20"/>
  <c r="F79" i="20"/>
  <c r="H78" i="20"/>
  <c r="F78" i="20"/>
  <c r="H77" i="20"/>
  <c r="F77" i="20"/>
  <c r="H76" i="20"/>
  <c r="F76" i="20"/>
  <c r="H75" i="20"/>
  <c r="F75" i="20"/>
  <c r="M74" i="20"/>
  <c r="K74" i="20"/>
  <c r="H74" i="20"/>
  <c r="F74" i="20"/>
  <c r="M73" i="20"/>
  <c r="K73" i="20"/>
  <c r="H73" i="20"/>
  <c r="F73" i="20"/>
  <c r="M62" i="20"/>
  <c r="K62" i="20"/>
  <c r="M61" i="20"/>
  <c r="K61" i="20"/>
  <c r="M60" i="20"/>
  <c r="K60" i="20"/>
  <c r="M59" i="20"/>
  <c r="M58" i="20"/>
  <c r="K58" i="20"/>
  <c r="D58" i="20"/>
  <c r="M57" i="20"/>
  <c r="K57" i="20"/>
  <c r="F56" i="20"/>
  <c r="G56" i="20" s="1"/>
  <c r="F55" i="20"/>
  <c r="G55" i="20" s="1"/>
  <c r="F54" i="20"/>
  <c r="F53" i="20"/>
  <c r="G53" i="20" s="1"/>
  <c r="F52" i="20"/>
  <c r="F51" i="20"/>
  <c r="J39" i="20"/>
  <c r="I39" i="20"/>
  <c r="H39" i="20"/>
  <c r="J38" i="20"/>
  <c r="I38" i="20"/>
  <c r="H38" i="20"/>
  <c r="J37" i="20"/>
  <c r="I37" i="20"/>
  <c r="H37" i="20"/>
  <c r="J36" i="20"/>
  <c r="I36" i="20"/>
  <c r="H36" i="20"/>
  <c r="J35" i="20"/>
  <c r="I35" i="20"/>
  <c r="H35" i="20"/>
  <c r="J34" i="20"/>
  <c r="I34" i="20"/>
  <c r="H34" i="20"/>
  <c r="J33" i="20"/>
  <c r="I33" i="20"/>
  <c r="H33" i="20"/>
  <c r="J32" i="20"/>
  <c r="I32" i="20"/>
  <c r="H32" i="20"/>
  <c r="J31" i="20"/>
  <c r="I31" i="20"/>
  <c r="H31" i="20"/>
  <c r="L20" i="20"/>
  <c r="K20" i="20"/>
  <c r="J20" i="20"/>
  <c r="G20" i="20"/>
  <c r="L19" i="20"/>
  <c r="K19" i="20"/>
  <c r="J19" i="20"/>
  <c r="K38" i="20" s="1"/>
  <c r="G19" i="20"/>
  <c r="L18" i="20"/>
  <c r="K18" i="20"/>
  <c r="J18" i="20"/>
  <c r="G18" i="20"/>
  <c r="L17" i="20"/>
  <c r="K17" i="20"/>
  <c r="J17" i="20"/>
  <c r="G17" i="20"/>
  <c r="L16" i="20"/>
  <c r="K16" i="20"/>
  <c r="J16" i="20"/>
  <c r="G16" i="20"/>
  <c r="M16" i="20" s="1"/>
  <c r="L15" i="20"/>
  <c r="K15" i="20"/>
  <c r="J15" i="20"/>
  <c r="K34" i="20" s="1"/>
  <c r="G15" i="20"/>
  <c r="L14" i="20"/>
  <c r="K14" i="20"/>
  <c r="J14" i="20"/>
  <c r="G14" i="20"/>
  <c r="M14" i="20" s="1"/>
  <c r="L13" i="20"/>
  <c r="K13" i="20"/>
  <c r="J13" i="20"/>
  <c r="G13" i="20"/>
  <c r="L12" i="20"/>
  <c r="K12" i="20"/>
  <c r="J12" i="20"/>
  <c r="G12" i="20"/>
  <c r="M12" i="20" s="1"/>
  <c r="G119" i="19"/>
  <c r="H119" i="19" s="1"/>
  <c r="E119" i="19"/>
  <c r="F119" i="19" s="1"/>
  <c r="H117" i="19"/>
  <c r="F117" i="19"/>
  <c r="F114" i="19"/>
  <c r="H113" i="19"/>
  <c r="F113" i="19"/>
  <c r="M111" i="19"/>
  <c r="K111" i="19"/>
  <c r="H111" i="19"/>
  <c r="F111" i="19"/>
  <c r="H110" i="19"/>
  <c r="M109" i="19"/>
  <c r="M60" i="19" s="1"/>
  <c r="K109" i="19"/>
  <c r="H109" i="19"/>
  <c r="F109" i="19"/>
  <c r="M108" i="19"/>
  <c r="K108" i="19"/>
  <c r="H108" i="19"/>
  <c r="F108" i="19"/>
  <c r="M107" i="19"/>
  <c r="K107" i="19"/>
  <c r="H107" i="19"/>
  <c r="F107" i="19"/>
  <c r="M106" i="19"/>
  <c r="K106" i="19"/>
  <c r="K112" i="19" s="1"/>
  <c r="H106" i="19"/>
  <c r="F106" i="19"/>
  <c r="H105" i="19"/>
  <c r="F105" i="19"/>
  <c r="H104" i="19"/>
  <c r="F104" i="19"/>
  <c r="H102" i="19"/>
  <c r="F102" i="19"/>
  <c r="M101" i="19"/>
  <c r="K101" i="19"/>
  <c r="H101" i="19"/>
  <c r="F101" i="19"/>
  <c r="M100" i="19"/>
  <c r="K100" i="19"/>
  <c r="H100" i="19"/>
  <c r="F100" i="19"/>
  <c r="G92" i="19"/>
  <c r="H76" i="19" s="1"/>
  <c r="E92" i="19"/>
  <c r="F89" i="19" s="1"/>
  <c r="H90" i="19"/>
  <c r="F90" i="19"/>
  <c r="F87" i="19"/>
  <c r="H86" i="19"/>
  <c r="F86" i="19"/>
  <c r="H85" i="19"/>
  <c r="F85" i="19"/>
  <c r="M84" i="19"/>
  <c r="K84" i="19"/>
  <c r="H84" i="19"/>
  <c r="F84" i="19"/>
  <c r="M83" i="19"/>
  <c r="M62" i="19" s="1"/>
  <c r="K83" i="19"/>
  <c r="H83" i="19"/>
  <c r="F83" i="19"/>
  <c r="M82" i="19"/>
  <c r="K82" i="19"/>
  <c r="H82" i="19"/>
  <c r="F82" i="19"/>
  <c r="M81" i="19"/>
  <c r="M59" i="19" s="1"/>
  <c r="K81" i="19"/>
  <c r="H81" i="19"/>
  <c r="F81" i="19"/>
  <c r="M80" i="19"/>
  <c r="K80" i="19"/>
  <c r="H80" i="19"/>
  <c r="F80" i="19"/>
  <c r="M79" i="19"/>
  <c r="K79" i="19"/>
  <c r="H79" i="19"/>
  <c r="F79" i="19"/>
  <c r="H78" i="19"/>
  <c r="F78" i="19"/>
  <c r="H77" i="19"/>
  <c r="F77" i="19"/>
  <c r="H75" i="19"/>
  <c r="F75" i="19"/>
  <c r="M74" i="19"/>
  <c r="K74" i="19"/>
  <c r="H74" i="19"/>
  <c r="F74" i="19"/>
  <c r="M73" i="19"/>
  <c r="K73" i="19"/>
  <c r="H73" i="19"/>
  <c r="F73" i="19"/>
  <c r="K62" i="19"/>
  <c r="M61" i="19"/>
  <c r="K61" i="19"/>
  <c r="K60" i="19"/>
  <c r="K58" i="19"/>
  <c r="K57" i="19"/>
  <c r="F56" i="19"/>
  <c r="G56" i="19" s="1"/>
  <c r="F55" i="19"/>
  <c r="F54" i="19"/>
  <c r="F53" i="19"/>
  <c r="G53" i="19" s="1"/>
  <c r="K52" i="19"/>
  <c r="F52" i="19"/>
  <c r="M51" i="19"/>
  <c r="F51" i="19"/>
  <c r="J39" i="19"/>
  <c r="I39" i="19"/>
  <c r="H39" i="19"/>
  <c r="J38" i="19"/>
  <c r="I38" i="19"/>
  <c r="H38" i="19"/>
  <c r="J37" i="19"/>
  <c r="I37" i="19"/>
  <c r="H37" i="19"/>
  <c r="K37" i="19" s="1"/>
  <c r="J36" i="19"/>
  <c r="I36" i="19"/>
  <c r="H36" i="19"/>
  <c r="K36" i="19" s="1"/>
  <c r="J35" i="19"/>
  <c r="I35" i="19"/>
  <c r="H35" i="19"/>
  <c r="K35" i="19" s="1"/>
  <c r="J34" i="19"/>
  <c r="I34" i="19"/>
  <c r="H34" i="19"/>
  <c r="K33" i="19"/>
  <c r="J33" i="19"/>
  <c r="I33" i="19"/>
  <c r="H33" i="19"/>
  <c r="K32" i="19"/>
  <c r="J32" i="19"/>
  <c r="I32" i="19"/>
  <c r="H32" i="19"/>
  <c r="K31" i="19"/>
  <c r="J31" i="19"/>
  <c r="I31" i="19"/>
  <c r="H31" i="19"/>
  <c r="L20" i="19"/>
  <c r="K20" i="19"/>
  <c r="J20" i="19"/>
  <c r="G20" i="19"/>
  <c r="M20" i="19" s="1"/>
  <c r="L19" i="19"/>
  <c r="K19" i="19"/>
  <c r="J19" i="19"/>
  <c r="G19" i="19"/>
  <c r="L18" i="19"/>
  <c r="K18" i="19"/>
  <c r="J18" i="19"/>
  <c r="G18" i="19"/>
  <c r="M18" i="19" s="1"/>
  <c r="L17" i="19"/>
  <c r="K17" i="19"/>
  <c r="J17" i="19"/>
  <c r="G17" i="19"/>
  <c r="L16" i="19"/>
  <c r="K16" i="19"/>
  <c r="J16" i="19"/>
  <c r="G16" i="19"/>
  <c r="L15" i="19"/>
  <c r="K15" i="19"/>
  <c r="J15" i="19"/>
  <c r="G15" i="19"/>
  <c r="L14" i="19"/>
  <c r="K14" i="19"/>
  <c r="J14" i="19"/>
  <c r="G14" i="19"/>
  <c r="L13" i="19"/>
  <c r="K13" i="19"/>
  <c r="J13" i="19"/>
  <c r="G13" i="19"/>
  <c r="L12" i="19"/>
  <c r="K12" i="19"/>
  <c r="J12" i="19"/>
  <c r="G12" i="19"/>
  <c r="K69" i="26" l="1"/>
  <c r="H102" i="30"/>
  <c r="H115" i="30"/>
  <c r="H103" i="30"/>
  <c r="H116" i="30"/>
  <c r="M52" i="30"/>
  <c r="E58" i="30"/>
  <c r="M52" i="29"/>
  <c r="M51" i="29"/>
  <c r="H115" i="28"/>
  <c r="H118" i="28"/>
  <c r="M112" i="28"/>
  <c r="H116" i="28"/>
  <c r="M52" i="28"/>
  <c r="N111" i="28"/>
  <c r="E58" i="28"/>
  <c r="F58" i="28" s="1"/>
  <c r="H103" i="28"/>
  <c r="H115" i="27"/>
  <c r="H106" i="27"/>
  <c r="H107" i="27"/>
  <c r="H108" i="27"/>
  <c r="H112" i="27"/>
  <c r="H116" i="27"/>
  <c r="H103" i="27"/>
  <c r="H119" i="27"/>
  <c r="F58" i="27"/>
  <c r="H110" i="21"/>
  <c r="H108" i="21"/>
  <c r="H114" i="21"/>
  <c r="H103" i="21"/>
  <c r="H116" i="21"/>
  <c r="M63" i="21"/>
  <c r="N63" i="21" s="1"/>
  <c r="F58" i="21"/>
  <c r="H115" i="20"/>
  <c r="H116" i="20"/>
  <c r="H118" i="20"/>
  <c r="N111" i="20"/>
  <c r="H118" i="19"/>
  <c r="H115" i="19"/>
  <c r="H103" i="19"/>
  <c r="H116" i="19"/>
  <c r="H112" i="19"/>
  <c r="H114" i="19"/>
  <c r="F110" i="30"/>
  <c r="F102" i="30"/>
  <c r="F103" i="30"/>
  <c r="F112" i="30"/>
  <c r="F110" i="29"/>
  <c r="F102" i="29"/>
  <c r="K52" i="29"/>
  <c r="F103" i="29"/>
  <c r="F103" i="28"/>
  <c r="F105" i="28"/>
  <c r="F112" i="28"/>
  <c r="F116" i="28"/>
  <c r="K51" i="27"/>
  <c r="F102" i="21"/>
  <c r="F103" i="21"/>
  <c r="F103" i="20"/>
  <c r="F114" i="20"/>
  <c r="F112" i="20"/>
  <c r="K59" i="20"/>
  <c r="F116" i="19"/>
  <c r="F118" i="19"/>
  <c r="F115" i="19"/>
  <c r="F110" i="19"/>
  <c r="F112" i="19"/>
  <c r="E57" i="19"/>
  <c r="F103" i="19"/>
  <c r="K59" i="19"/>
  <c r="H89" i="30"/>
  <c r="D58" i="30"/>
  <c r="H75" i="30"/>
  <c r="H83" i="30"/>
  <c r="H92" i="30" s="1"/>
  <c r="M51" i="30"/>
  <c r="H88" i="29"/>
  <c r="H92" i="29"/>
  <c r="M63" i="28"/>
  <c r="N63" i="28" s="1"/>
  <c r="H92" i="28"/>
  <c r="H88" i="27"/>
  <c r="H76" i="27"/>
  <c r="H89" i="27"/>
  <c r="H92" i="27"/>
  <c r="H88" i="21"/>
  <c r="M51" i="21"/>
  <c r="H89" i="21"/>
  <c r="H83" i="21"/>
  <c r="N59" i="21"/>
  <c r="N62" i="21"/>
  <c r="H76" i="21"/>
  <c r="N60" i="21"/>
  <c r="H92" i="20"/>
  <c r="H91" i="19"/>
  <c r="H88" i="19"/>
  <c r="H87" i="19"/>
  <c r="H92" i="19" s="1"/>
  <c r="H89" i="19"/>
  <c r="D58" i="19"/>
  <c r="F75" i="30"/>
  <c r="F89" i="30"/>
  <c r="F92" i="30" s="1"/>
  <c r="K58" i="30"/>
  <c r="K52" i="30"/>
  <c r="F57" i="30"/>
  <c r="G57" i="30" s="1"/>
  <c r="F88" i="29"/>
  <c r="F91" i="29"/>
  <c r="F75" i="29"/>
  <c r="F76" i="29"/>
  <c r="F89" i="29"/>
  <c r="F57" i="29"/>
  <c r="G57" i="29" s="1"/>
  <c r="F88" i="28"/>
  <c r="F82" i="28"/>
  <c r="F91" i="28"/>
  <c r="F77" i="28"/>
  <c r="F78" i="28"/>
  <c r="F83" i="28"/>
  <c r="F76" i="28"/>
  <c r="F89" i="28"/>
  <c r="K52" i="28"/>
  <c r="F76" i="27"/>
  <c r="F88" i="27"/>
  <c r="F92" i="27" s="1"/>
  <c r="F89" i="27"/>
  <c r="F57" i="27"/>
  <c r="G57" i="27" s="1"/>
  <c r="K58" i="21"/>
  <c r="K52" i="21"/>
  <c r="F89" i="21"/>
  <c r="F92" i="21"/>
  <c r="F57" i="21"/>
  <c r="F88" i="20"/>
  <c r="D57" i="20"/>
  <c r="F83" i="20"/>
  <c r="F92" i="20" s="1"/>
  <c r="F89" i="20"/>
  <c r="F57" i="20"/>
  <c r="G57" i="20" s="1"/>
  <c r="F91" i="19"/>
  <c r="F76" i="19"/>
  <c r="F88" i="19"/>
  <c r="D57" i="19"/>
  <c r="G56" i="30"/>
  <c r="G55" i="30"/>
  <c r="G53" i="30"/>
  <c r="G56" i="29"/>
  <c r="G55" i="29"/>
  <c r="G53" i="29"/>
  <c r="G54" i="28"/>
  <c r="G52" i="28"/>
  <c r="G56" i="28"/>
  <c r="G54" i="27"/>
  <c r="G52" i="27"/>
  <c r="G55" i="27"/>
  <c r="G56" i="27"/>
  <c r="G52" i="21"/>
  <c r="G55" i="21"/>
  <c r="G53" i="21"/>
  <c r="G52" i="20"/>
  <c r="G54" i="20"/>
  <c r="G54" i="19"/>
  <c r="G52" i="19"/>
  <c r="G55" i="19"/>
  <c r="K39" i="28"/>
  <c r="K39" i="27"/>
  <c r="K39" i="30"/>
  <c r="K39" i="21"/>
  <c r="K39" i="20"/>
  <c r="K39" i="19"/>
  <c r="K38" i="21"/>
  <c r="K37" i="21"/>
  <c r="K37" i="30"/>
  <c r="K37" i="29"/>
  <c r="K37" i="20"/>
  <c r="K33" i="21"/>
  <c r="K31" i="20"/>
  <c r="K33" i="20"/>
  <c r="K35" i="20"/>
  <c r="K31" i="30"/>
  <c r="K33" i="30"/>
  <c r="K35" i="30"/>
  <c r="K34" i="29"/>
  <c r="K31" i="28"/>
  <c r="K35" i="28"/>
  <c r="K31" i="27"/>
  <c r="K35" i="27"/>
  <c r="K31" i="21"/>
  <c r="K35" i="21"/>
  <c r="M20" i="20"/>
  <c r="M18" i="20"/>
  <c r="M19" i="19"/>
  <c r="M18" i="29"/>
  <c r="M18" i="28"/>
  <c r="M18" i="27"/>
  <c r="M14" i="30"/>
  <c r="M15" i="30"/>
  <c r="M13" i="29"/>
  <c r="M17" i="29"/>
  <c r="M14" i="28"/>
  <c r="M15" i="28"/>
  <c r="M13" i="28"/>
  <c r="M17" i="28"/>
  <c r="M14" i="27"/>
  <c r="M15" i="27"/>
  <c r="M13" i="27"/>
  <c r="M17" i="27"/>
  <c r="M14" i="21"/>
  <c r="M15" i="21"/>
  <c r="M13" i="20"/>
  <c r="M17" i="20"/>
  <c r="M12" i="19"/>
  <c r="M13" i="19"/>
  <c r="M14" i="19"/>
  <c r="M16" i="19"/>
  <c r="M17" i="19"/>
  <c r="M15" i="19"/>
  <c r="N112" i="21"/>
  <c r="N110" i="21"/>
  <c r="N109" i="21"/>
  <c r="N107" i="21"/>
  <c r="N108" i="21"/>
  <c r="N111" i="21"/>
  <c r="N58" i="21"/>
  <c r="N61" i="21"/>
  <c r="K75" i="21"/>
  <c r="K85" i="21"/>
  <c r="L80" i="21" s="1"/>
  <c r="M102" i="21"/>
  <c r="N101" i="21" s="1"/>
  <c r="K112" i="21"/>
  <c r="N57" i="21"/>
  <c r="L83" i="21"/>
  <c r="N100" i="21"/>
  <c r="N106" i="21"/>
  <c r="F119" i="21"/>
  <c r="M12" i="21"/>
  <c r="M16" i="21"/>
  <c r="M20" i="21"/>
  <c r="K32" i="21"/>
  <c r="K36" i="21"/>
  <c r="K57" i="21"/>
  <c r="K59" i="21"/>
  <c r="M75" i="21"/>
  <c r="M85" i="21"/>
  <c r="N81" i="21" s="1"/>
  <c r="K102" i="21"/>
  <c r="L100" i="21" s="1"/>
  <c r="N81" i="30"/>
  <c r="N82" i="30"/>
  <c r="N112" i="30"/>
  <c r="N110" i="30"/>
  <c r="N107" i="30"/>
  <c r="N108" i="30"/>
  <c r="N109" i="30"/>
  <c r="N111" i="30"/>
  <c r="M63" i="30"/>
  <c r="N63" i="30" s="1"/>
  <c r="K75" i="30"/>
  <c r="L73" i="30" s="1"/>
  <c r="K85" i="30"/>
  <c r="L85" i="30" s="1"/>
  <c r="M102" i="30"/>
  <c r="N101" i="30" s="1"/>
  <c r="K112" i="30"/>
  <c r="L111" i="30" s="1"/>
  <c r="N106" i="30"/>
  <c r="F119" i="30"/>
  <c r="M12" i="30"/>
  <c r="M16" i="30"/>
  <c r="M20" i="30"/>
  <c r="K32" i="30"/>
  <c r="K36" i="30"/>
  <c r="K57" i="30"/>
  <c r="K62" i="30"/>
  <c r="M75" i="30"/>
  <c r="M85" i="30"/>
  <c r="N85" i="30" s="1"/>
  <c r="K102" i="30"/>
  <c r="L101" i="30" s="1"/>
  <c r="L80" i="29"/>
  <c r="M57" i="29"/>
  <c r="M59" i="29"/>
  <c r="M62" i="29"/>
  <c r="K75" i="29"/>
  <c r="L74" i="29" s="1"/>
  <c r="K85" i="29"/>
  <c r="L85" i="29" s="1"/>
  <c r="M102" i="29"/>
  <c r="N101" i="29" s="1"/>
  <c r="K112" i="29"/>
  <c r="L111" i="29" s="1"/>
  <c r="M15" i="29"/>
  <c r="M19" i="29"/>
  <c r="F119" i="29"/>
  <c r="K63" i="29"/>
  <c r="L63" i="29" s="1"/>
  <c r="M75" i="29"/>
  <c r="N73" i="29" s="1"/>
  <c r="M85" i="29"/>
  <c r="N85" i="29" s="1"/>
  <c r="K102" i="29"/>
  <c r="L100" i="29" s="1"/>
  <c r="M112" i="29"/>
  <c r="E58" i="29"/>
  <c r="F58" i="29" s="1"/>
  <c r="N112" i="28"/>
  <c r="N110" i="28"/>
  <c r="N107" i="28"/>
  <c r="N108" i="28"/>
  <c r="N109" i="28"/>
  <c r="F57" i="28"/>
  <c r="G57" i="28" s="1"/>
  <c r="L80" i="28"/>
  <c r="L81" i="28"/>
  <c r="L82" i="28"/>
  <c r="L84" i="28"/>
  <c r="K75" i="28"/>
  <c r="M102" i="28"/>
  <c r="N101" i="28" s="1"/>
  <c r="K112" i="28"/>
  <c r="L106" i="28" s="1"/>
  <c r="L79" i="28"/>
  <c r="L83" i="28"/>
  <c r="N106" i="28"/>
  <c r="L107" i="28"/>
  <c r="F119" i="28"/>
  <c r="M12" i="28"/>
  <c r="M16" i="28"/>
  <c r="M20" i="28"/>
  <c r="K32" i="28"/>
  <c r="K36" i="28"/>
  <c r="M51" i="28"/>
  <c r="K57" i="28"/>
  <c r="K59" i="28"/>
  <c r="M75" i="28"/>
  <c r="M85" i="28"/>
  <c r="N85" i="28" s="1"/>
  <c r="K102" i="28"/>
  <c r="L100" i="28" s="1"/>
  <c r="N79" i="27"/>
  <c r="N101" i="27"/>
  <c r="N112" i="27"/>
  <c r="N110" i="27"/>
  <c r="N107" i="27"/>
  <c r="N108" i="27"/>
  <c r="N109" i="27"/>
  <c r="N111" i="27"/>
  <c r="K75" i="27"/>
  <c r="L73" i="27" s="1"/>
  <c r="K112" i="27"/>
  <c r="L106" i="27" s="1"/>
  <c r="N100" i="27"/>
  <c r="N106" i="27"/>
  <c r="L109" i="27"/>
  <c r="F119" i="27"/>
  <c r="M12" i="27"/>
  <c r="M16" i="27"/>
  <c r="M20" i="27"/>
  <c r="K32" i="27"/>
  <c r="K36" i="27"/>
  <c r="M51" i="27"/>
  <c r="K52" i="27"/>
  <c r="K57" i="27"/>
  <c r="K58" i="27"/>
  <c r="K59" i="27"/>
  <c r="K62" i="27"/>
  <c r="M75" i="27"/>
  <c r="M53" i="27" s="1"/>
  <c r="N52" i="27" s="1"/>
  <c r="M85" i="27"/>
  <c r="N85" i="27" s="1"/>
  <c r="K102" i="27"/>
  <c r="L100" i="27" s="1"/>
  <c r="M63" i="27"/>
  <c r="N63" i="27" s="1"/>
  <c r="K85" i="27"/>
  <c r="L85" i="27" s="1"/>
  <c r="N112" i="20"/>
  <c r="N110" i="20"/>
  <c r="N107" i="20"/>
  <c r="N108" i="20"/>
  <c r="N109" i="20"/>
  <c r="M63" i="20"/>
  <c r="N63" i="20" s="1"/>
  <c r="K75" i="20"/>
  <c r="K85" i="20"/>
  <c r="L85" i="20" s="1"/>
  <c r="M102" i="20"/>
  <c r="N100" i="20" s="1"/>
  <c r="K112" i="20"/>
  <c r="L109" i="20" s="1"/>
  <c r="M15" i="20"/>
  <c r="M19" i="20"/>
  <c r="N106" i="20"/>
  <c r="F119" i="20"/>
  <c r="K32" i="20"/>
  <c r="K36" i="20"/>
  <c r="K63" i="20"/>
  <c r="L63" i="20" s="1"/>
  <c r="M75" i="20"/>
  <c r="N73" i="20" s="1"/>
  <c r="M85" i="20"/>
  <c r="N85" i="20" s="1"/>
  <c r="K102" i="20"/>
  <c r="L100" i="20" s="1"/>
  <c r="E58" i="20"/>
  <c r="F58" i="20" s="1"/>
  <c r="L112" i="19"/>
  <c r="L110" i="19"/>
  <c r="L107" i="19"/>
  <c r="L108" i="19"/>
  <c r="L109" i="19"/>
  <c r="N80" i="19"/>
  <c r="N84" i="19"/>
  <c r="L60" i="19"/>
  <c r="L111" i="19"/>
  <c r="K34" i="19"/>
  <c r="K38" i="19"/>
  <c r="K63" i="19"/>
  <c r="L63" i="19" s="1"/>
  <c r="E58" i="19"/>
  <c r="L62" i="26" s="1"/>
  <c r="N83" i="19"/>
  <c r="L106" i="19"/>
  <c r="K51" i="19"/>
  <c r="M52" i="19"/>
  <c r="M57" i="19"/>
  <c r="M58" i="19"/>
  <c r="K75" i="19"/>
  <c r="L73" i="19" s="1"/>
  <c r="K85" i="19"/>
  <c r="L85" i="19" s="1"/>
  <c r="M102" i="19"/>
  <c r="N100" i="19" s="1"/>
  <c r="M75" i="19"/>
  <c r="M85" i="19"/>
  <c r="N85" i="19" s="1"/>
  <c r="K102" i="19"/>
  <c r="L100" i="19" s="1"/>
  <c r="M112" i="19"/>
  <c r="N108" i="19" s="1"/>
  <c r="J63" i="26"/>
  <c r="J62" i="26"/>
  <c r="N61" i="30" l="1"/>
  <c r="N62" i="30"/>
  <c r="F58" i="30"/>
  <c r="N100" i="30"/>
  <c r="N102" i="30" s="1"/>
  <c r="M53" i="30"/>
  <c r="N52" i="30" s="1"/>
  <c r="N100" i="29"/>
  <c r="N102" i="29"/>
  <c r="N58" i="28"/>
  <c r="N60" i="28"/>
  <c r="M53" i="28"/>
  <c r="N52" i="28" s="1"/>
  <c r="N100" i="28"/>
  <c r="N102" i="28" s="1"/>
  <c r="N57" i="28"/>
  <c r="N61" i="28"/>
  <c r="N57" i="27"/>
  <c r="N60" i="27"/>
  <c r="M53" i="21"/>
  <c r="N52" i="21" s="1"/>
  <c r="N51" i="21"/>
  <c r="G58" i="21"/>
  <c r="N102" i="21"/>
  <c r="L63" i="26"/>
  <c r="N111" i="19"/>
  <c r="N107" i="19"/>
  <c r="M53" i="19"/>
  <c r="N51" i="19" s="1"/>
  <c r="N109" i="19"/>
  <c r="N101" i="19"/>
  <c r="N102" i="19" s="1"/>
  <c r="L109" i="30"/>
  <c r="L107" i="30"/>
  <c r="L108" i="30"/>
  <c r="L100" i="30"/>
  <c r="L102" i="30" s="1"/>
  <c r="L101" i="28"/>
  <c r="L102" i="28" s="1"/>
  <c r="L111" i="28"/>
  <c r="K53" i="28"/>
  <c r="L51" i="28" s="1"/>
  <c r="L108" i="27"/>
  <c r="L111" i="27"/>
  <c r="L101" i="21"/>
  <c r="L102" i="21" s="1"/>
  <c r="K53" i="21"/>
  <c r="L51" i="21" s="1"/>
  <c r="L107" i="20"/>
  <c r="L111" i="20"/>
  <c r="L106" i="20"/>
  <c r="K53" i="20"/>
  <c r="L51" i="20" s="1"/>
  <c r="F57" i="19"/>
  <c r="G57" i="19" s="1"/>
  <c r="L62" i="19"/>
  <c r="L58" i="19"/>
  <c r="N60" i="30"/>
  <c r="N80" i="30"/>
  <c r="N84" i="30"/>
  <c r="N73" i="30"/>
  <c r="N57" i="30"/>
  <c r="N79" i="29"/>
  <c r="N74" i="29"/>
  <c r="N75" i="29" s="1"/>
  <c r="N83" i="29"/>
  <c r="N62" i="28"/>
  <c r="N51" i="28"/>
  <c r="N53" i="28" s="1"/>
  <c r="N73" i="28"/>
  <c r="N59" i="28"/>
  <c r="N51" i="27"/>
  <c r="N53" i="27" s="1"/>
  <c r="N83" i="27"/>
  <c r="N73" i="27"/>
  <c r="N74" i="27"/>
  <c r="N75" i="27" s="1"/>
  <c r="H92" i="21"/>
  <c r="N79" i="21"/>
  <c r="N84" i="21"/>
  <c r="N74" i="20"/>
  <c r="N75" i="20"/>
  <c r="N61" i="20"/>
  <c r="N62" i="20"/>
  <c r="N59" i="20"/>
  <c r="N82" i="20"/>
  <c r="N58" i="20"/>
  <c r="N57" i="20"/>
  <c r="N52" i="19"/>
  <c r="N53" i="19" s="1"/>
  <c r="F58" i="19"/>
  <c r="G58" i="19" s="1"/>
  <c r="N82" i="19"/>
  <c r="N74" i="19"/>
  <c r="G58" i="30"/>
  <c r="F92" i="29"/>
  <c r="G58" i="29"/>
  <c r="L84" i="29"/>
  <c r="F92" i="28"/>
  <c r="G58" i="28"/>
  <c r="L81" i="27"/>
  <c r="L79" i="27"/>
  <c r="L74" i="27"/>
  <c r="L83" i="27"/>
  <c r="L75" i="27"/>
  <c r="L82" i="27"/>
  <c r="G58" i="27"/>
  <c r="L79" i="21"/>
  <c r="L82" i="21"/>
  <c r="G57" i="21"/>
  <c r="L74" i="21"/>
  <c r="G58" i="20"/>
  <c r="L80" i="20"/>
  <c r="L84" i="20"/>
  <c r="L82" i="20"/>
  <c r="F92" i="19"/>
  <c r="L111" i="21"/>
  <c r="L108" i="21"/>
  <c r="L106" i="21"/>
  <c r="L110" i="21"/>
  <c r="L112" i="21"/>
  <c r="L109" i="21"/>
  <c r="N82" i="21"/>
  <c r="N74" i="21"/>
  <c r="K63" i="21"/>
  <c r="L59" i="21" s="1"/>
  <c r="L107" i="21"/>
  <c r="L84" i="21"/>
  <c r="L85" i="21"/>
  <c r="L81" i="21"/>
  <c r="L73" i="21"/>
  <c r="N73" i="21"/>
  <c r="N85" i="21"/>
  <c r="N83" i="21"/>
  <c r="N80" i="21"/>
  <c r="K63" i="30"/>
  <c r="L81" i="30"/>
  <c r="K53" i="30"/>
  <c r="L84" i="30"/>
  <c r="L80" i="30"/>
  <c r="L110" i="30"/>
  <c r="L112" i="30"/>
  <c r="L106" i="30"/>
  <c r="L83" i="30"/>
  <c r="L79" i="30"/>
  <c r="N58" i="30"/>
  <c r="N83" i="30"/>
  <c r="N79" i="30"/>
  <c r="N59" i="30"/>
  <c r="L82" i="30"/>
  <c r="L74" i="30"/>
  <c r="L75" i="30" s="1"/>
  <c r="N74" i="30"/>
  <c r="N112" i="29"/>
  <c r="N110" i="29"/>
  <c r="L61" i="29"/>
  <c r="N106" i="29"/>
  <c r="L60" i="29"/>
  <c r="L107" i="29"/>
  <c r="M63" i="29"/>
  <c r="N62" i="29" s="1"/>
  <c r="N108" i="29"/>
  <c r="N81" i="29"/>
  <c r="L109" i="29"/>
  <c r="L101" i="29"/>
  <c r="L102" i="29" s="1"/>
  <c r="L82" i="29"/>
  <c r="L57" i="29"/>
  <c r="M53" i="29"/>
  <c r="K53" i="29"/>
  <c r="N111" i="29"/>
  <c r="L58" i="29"/>
  <c r="N107" i="29"/>
  <c r="N84" i="29"/>
  <c r="N80" i="29"/>
  <c r="L62" i="29"/>
  <c r="L108" i="29"/>
  <c r="L81" i="29"/>
  <c r="L73" i="29"/>
  <c r="L75" i="29" s="1"/>
  <c r="L110" i="29"/>
  <c r="L112" i="29"/>
  <c r="N59" i="29"/>
  <c r="N109" i="29"/>
  <c r="N82" i="29"/>
  <c r="L106" i="29"/>
  <c r="L83" i="29"/>
  <c r="L79" i="29"/>
  <c r="L59" i="29"/>
  <c r="L74" i="28"/>
  <c r="N81" i="28"/>
  <c r="L110" i="28"/>
  <c r="L112" i="28"/>
  <c r="L108" i="28"/>
  <c r="N83" i="28"/>
  <c r="N79" i="28"/>
  <c r="K63" i="28"/>
  <c r="L59" i="28" s="1"/>
  <c r="L109" i="28"/>
  <c r="N82" i="28"/>
  <c r="N74" i="28"/>
  <c r="N75" i="28" s="1"/>
  <c r="L73" i="28"/>
  <c r="N84" i="28"/>
  <c r="N80" i="28"/>
  <c r="L101" i="27"/>
  <c r="L102" i="27" s="1"/>
  <c r="N82" i="27"/>
  <c r="K63" i="27"/>
  <c r="L59" i="27" s="1"/>
  <c r="L110" i="27"/>
  <c r="L112" i="27"/>
  <c r="L107" i="27"/>
  <c r="L84" i="27"/>
  <c r="L80" i="27"/>
  <c r="N61" i="27"/>
  <c r="N102" i="27"/>
  <c r="N81" i="27"/>
  <c r="N62" i="27"/>
  <c r="K53" i="27"/>
  <c r="L51" i="27" s="1"/>
  <c r="N58" i="27"/>
  <c r="N84" i="27"/>
  <c r="N80" i="27"/>
  <c r="N59" i="27"/>
  <c r="L64" i="26"/>
  <c r="S85" i="26"/>
  <c r="N101" i="20"/>
  <c r="N102" i="20" s="1"/>
  <c r="L62" i="20"/>
  <c r="N84" i="20"/>
  <c r="N80" i="20"/>
  <c r="L101" i="20"/>
  <c r="L102" i="20" s="1"/>
  <c r="L74" i="20"/>
  <c r="L58" i="20"/>
  <c r="T85" i="26"/>
  <c r="M53" i="20"/>
  <c r="L110" i="20"/>
  <c r="L112" i="20"/>
  <c r="N83" i="20"/>
  <c r="N79" i="20"/>
  <c r="N60" i="20"/>
  <c r="L108" i="20"/>
  <c r="L81" i="20"/>
  <c r="L73" i="20"/>
  <c r="L61" i="20"/>
  <c r="N81" i="20"/>
  <c r="L57" i="20"/>
  <c r="L83" i="20"/>
  <c r="L79" i="20"/>
  <c r="L60" i="20"/>
  <c r="L59" i="20"/>
  <c r="L84" i="19"/>
  <c r="L101" i="19"/>
  <c r="L102" i="19" s="1"/>
  <c r="L82" i="19"/>
  <c r="L74" i="19"/>
  <c r="L75" i="19" s="1"/>
  <c r="N110" i="19"/>
  <c r="N112" i="19"/>
  <c r="M63" i="19"/>
  <c r="N58" i="19" s="1"/>
  <c r="L61" i="19"/>
  <c r="L57" i="19"/>
  <c r="N106" i="19"/>
  <c r="N79" i="19"/>
  <c r="L59" i="19"/>
  <c r="L81" i="19"/>
  <c r="L80" i="19"/>
  <c r="K53" i="19"/>
  <c r="L52" i="19" s="1"/>
  <c r="N81" i="19"/>
  <c r="N73" i="19"/>
  <c r="L83" i="19"/>
  <c r="L79" i="19"/>
  <c r="N51" i="30" l="1"/>
  <c r="N53" i="30" s="1"/>
  <c r="N57" i="29"/>
  <c r="N53" i="21"/>
  <c r="L52" i="28"/>
  <c r="L53" i="28" s="1"/>
  <c r="L52" i="21"/>
  <c r="L53" i="21" s="1"/>
  <c r="L52" i="20"/>
  <c r="L53" i="20" s="1"/>
  <c r="N75" i="30"/>
  <c r="N75" i="19"/>
  <c r="L62" i="27"/>
  <c r="L57" i="27"/>
  <c r="L75" i="21"/>
  <c r="L57" i="21"/>
  <c r="N75" i="21"/>
  <c r="L63" i="21"/>
  <c r="L61" i="21"/>
  <c r="L58" i="21"/>
  <c r="L62" i="21"/>
  <c r="L60" i="21"/>
  <c r="L63" i="30"/>
  <c r="L60" i="30"/>
  <c r="L59" i="30"/>
  <c r="L61" i="30"/>
  <c r="L58" i="30"/>
  <c r="L57" i="30"/>
  <c r="L51" i="30"/>
  <c r="L52" i="30"/>
  <c r="L62" i="30"/>
  <c r="L52" i="29"/>
  <c r="L51" i="29"/>
  <c r="N52" i="29"/>
  <c r="N51" i="29"/>
  <c r="N63" i="29"/>
  <c r="N58" i="29"/>
  <c r="N61" i="29"/>
  <c r="N60" i="29"/>
  <c r="L63" i="28"/>
  <c r="L60" i="28"/>
  <c r="L58" i="28"/>
  <c r="L61" i="28"/>
  <c r="L62" i="28"/>
  <c r="L57" i="28"/>
  <c r="L75" i="28"/>
  <c r="L52" i="27"/>
  <c r="L53" i="27" s="1"/>
  <c r="L63" i="27"/>
  <c r="L61" i="27"/>
  <c r="L60" i="27"/>
  <c r="L58" i="27"/>
  <c r="N51" i="20"/>
  <c r="N52" i="20"/>
  <c r="L75" i="20"/>
  <c r="L51" i="19"/>
  <c r="L53" i="19" s="1"/>
  <c r="N63" i="19"/>
  <c r="N59" i="19"/>
  <c r="N61" i="19"/>
  <c r="N60" i="19"/>
  <c r="N62" i="19"/>
  <c r="N57" i="19"/>
  <c r="G45" i="26"/>
  <c r="G44" i="26"/>
  <c r="G43" i="26"/>
  <c r="E45" i="26"/>
  <c r="E44" i="26"/>
  <c r="E43" i="26"/>
  <c r="N53" i="20" l="1"/>
  <c r="L53" i="30"/>
  <c r="N53" i="29"/>
  <c r="L53" i="29"/>
  <c r="L49" i="26"/>
  <c r="N50" i="26"/>
  <c r="M50" i="26"/>
  <c r="N48" i="26"/>
  <c r="M48" i="26"/>
  <c r="N47" i="26"/>
  <c r="M47" i="26"/>
  <c r="N46" i="26"/>
  <c r="M46" i="26"/>
  <c r="N45" i="26"/>
  <c r="M45" i="26"/>
  <c r="N44" i="26"/>
  <c r="M44" i="26"/>
  <c r="N43" i="26"/>
  <c r="M43" i="26"/>
  <c r="N42" i="26"/>
  <c r="L15" i="26"/>
  <c r="L14" i="26"/>
  <c r="L13" i="26"/>
  <c r="J15" i="26"/>
  <c r="J14" i="26"/>
  <c r="J13" i="26"/>
  <c r="H15" i="26"/>
  <c r="H14" i="26"/>
  <c r="H13" i="26"/>
  <c r="L50" i="26"/>
  <c r="K51" i="26"/>
  <c r="H4" i="21"/>
  <c r="B4" i="21"/>
  <c r="H3" i="21"/>
  <c r="B3" i="21"/>
  <c r="H4" i="20"/>
  <c r="B4" i="20"/>
  <c r="H3" i="20"/>
  <c r="B3" i="20"/>
  <c r="H4" i="19"/>
  <c r="B4" i="19"/>
  <c r="H3" i="19"/>
  <c r="B3" i="19"/>
  <c r="H32" i="26" l="1"/>
  <c r="N62" i="26"/>
  <c r="N64" i="26"/>
  <c r="M32" i="26"/>
  <c r="L32" i="26"/>
  <c r="M49" i="26"/>
  <c r="K32" i="26"/>
  <c r="N49" i="26"/>
  <c r="G50" i="26"/>
  <c r="K13" i="26"/>
  <c r="H25" i="26"/>
  <c r="H30" i="26"/>
  <c r="H31" i="26"/>
  <c r="L43" i="26"/>
  <c r="L42" i="26"/>
  <c r="L44" i="26"/>
  <c r="K27" i="26"/>
  <c r="L45" i="26"/>
  <c r="K29" i="26"/>
  <c r="F67" i="26"/>
  <c r="H28" i="26"/>
  <c r="L33" i="26"/>
  <c r="L47" i="26"/>
  <c r="K14" i="26"/>
  <c r="L30" i="26"/>
  <c r="K25" i="26"/>
  <c r="H27" i="26"/>
  <c r="L28" i="26"/>
  <c r="E50" i="26"/>
  <c r="L48" i="26"/>
  <c r="N63" i="26"/>
  <c r="F66" i="26"/>
  <c r="K15" i="26"/>
  <c r="F34" i="26"/>
  <c r="H26" i="26"/>
  <c r="L26" i="26"/>
  <c r="H29" i="26"/>
  <c r="L46" i="26"/>
  <c r="F62" i="26"/>
  <c r="F63" i="26"/>
  <c r="F64" i="26"/>
  <c r="F65" i="26"/>
  <c r="M25" i="26"/>
  <c r="L31" i="26"/>
  <c r="I34" i="26"/>
  <c r="L27" i="26"/>
  <c r="K28" i="26"/>
  <c r="M28" i="26"/>
  <c r="M29" i="26"/>
  <c r="K31" i="26"/>
  <c r="H33" i="26"/>
  <c r="L29" i="26"/>
  <c r="M30" i="26"/>
  <c r="K30" i="26"/>
  <c r="M31" i="26"/>
  <c r="G34" i="26"/>
  <c r="J51" i="26"/>
  <c r="L51" i="26" s="1"/>
  <c r="J34" i="26"/>
  <c r="N51" i="26" s="1"/>
  <c r="K33" i="26"/>
  <c r="O50" i="26" s="1"/>
  <c r="M33" i="26"/>
  <c r="K12" i="26"/>
  <c r="M42" i="26"/>
  <c r="L25" i="26"/>
  <c r="M26" i="26"/>
  <c r="K26" i="26"/>
  <c r="M27" i="26"/>
  <c r="N69" i="26" l="1"/>
  <c r="O64" i="26" s="1"/>
  <c r="N29" i="26"/>
  <c r="O47" i="26"/>
  <c r="O48" i="26"/>
  <c r="O42" i="26"/>
  <c r="N32" i="26"/>
  <c r="O49" i="26"/>
  <c r="O43" i="26"/>
  <c r="M51" i="26"/>
  <c r="O46" i="26"/>
  <c r="O44" i="26"/>
  <c r="O45" i="26"/>
  <c r="G62" i="26"/>
  <c r="N27" i="26"/>
  <c r="N25" i="26"/>
  <c r="G64" i="26"/>
  <c r="G65" i="26"/>
  <c r="G63" i="26"/>
  <c r="G67" i="26"/>
  <c r="G66" i="26"/>
  <c r="N33" i="26"/>
  <c r="K34" i="26"/>
  <c r="O51" i="26" s="1"/>
  <c r="N26" i="26"/>
  <c r="H34" i="26"/>
  <c r="L34" i="26"/>
  <c r="N28" i="26"/>
  <c r="M34" i="26"/>
  <c r="N30" i="26"/>
  <c r="N31" i="26"/>
  <c r="O67" i="26" l="1"/>
  <c r="O61" i="26"/>
  <c r="O68" i="26"/>
  <c r="J70" i="26"/>
  <c r="L70" i="26"/>
  <c r="O63" i="26"/>
  <c r="O62" i="26"/>
  <c r="O66" i="26"/>
  <c r="O65" i="26"/>
  <c r="N34" i="26"/>
  <c r="O69" i="26" l="1"/>
  <c r="N70" i="26"/>
  <c r="H4" i="18"/>
  <c r="M111" i="18" l="1"/>
  <c r="K111" i="18"/>
  <c r="M109" i="18"/>
  <c r="K109" i="18"/>
  <c r="M108" i="18"/>
  <c r="K108" i="18"/>
  <c r="M107" i="18"/>
  <c r="K107" i="18"/>
  <c r="M106" i="18"/>
  <c r="K106" i="18"/>
  <c r="M100" i="18"/>
  <c r="M101" i="18"/>
  <c r="K101" i="18"/>
  <c r="K100" i="18"/>
  <c r="G119" i="18"/>
  <c r="H103" i="18" s="1"/>
  <c r="E119" i="18"/>
  <c r="E57" i="18" s="1"/>
  <c r="H114" i="18"/>
  <c r="H113" i="18"/>
  <c r="H111" i="18"/>
  <c r="H110" i="18"/>
  <c r="H109" i="18"/>
  <c r="H108" i="18"/>
  <c r="H107" i="18"/>
  <c r="H106" i="18"/>
  <c r="H101" i="18"/>
  <c r="H100" i="18"/>
  <c r="F114" i="18"/>
  <c r="F113" i="18"/>
  <c r="F109" i="18"/>
  <c r="F108" i="18"/>
  <c r="F107" i="18"/>
  <c r="F106" i="18"/>
  <c r="F101" i="18"/>
  <c r="F100" i="18"/>
  <c r="H118" i="18" l="1"/>
  <c r="H104" i="18"/>
  <c r="H105" i="18"/>
  <c r="H117" i="18"/>
  <c r="H102" i="18"/>
  <c r="F115" i="18"/>
  <c r="F117" i="18"/>
  <c r="F118" i="18"/>
  <c r="F116" i="18"/>
  <c r="F111" i="18"/>
  <c r="F112" i="18"/>
  <c r="F105" i="18"/>
  <c r="F104" i="18"/>
  <c r="F102" i="18"/>
  <c r="H116" i="18"/>
  <c r="E58" i="18"/>
  <c r="M77" i="26"/>
  <c r="N76" i="26" s="1"/>
  <c r="K77" i="26"/>
  <c r="L76" i="26" s="1"/>
  <c r="F103" i="18"/>
  <c r="H112" i="18"/>
  <c r="F110" i="18"/>
  <c r="H119" i="18"/>
  <c r="F119" i="18"/>
  <c r="K112" i="18"/>
  <c r="M112" i="18"/>
  <c r="K102" i="18"/>
  <c r="M102" i="18"/>
  <c r="N101" i="18" s="1"/>
  <c r="H115" i="18"/>
  <c r="M84" i="18"/>
  <c r="M61" i="18" s="1"/>
  <c r="M83" i="18"/>
  <c r="M62" i="18" s="1"/>
  <c r="M82" i="18"/>
  <c r="M60" i="18" s="1"/>
  <c r="M81" i="18"/>
  <c r="M59" i="18" s="1"/>
  <c r="M80" i="18"/>
  <c r="M58" i="18" s="1"/>
  <c r="M79" i="18"/>
  <c r="M57" i="18" s="1"/>
  <c r="K84" i="18"/>
  <c r="K61" i="18" s="1"/>
  <c r="K83" i="18"/>
  <c r="K62" i="18" s="1"/>
  <c r="K82" i="18"/>
  <c r="K60" i="18" s="1"/>
  <c r="K81" i="18"/>
  <c r="K59" i="18" s="1"/>
  <c r="K80" i="18"/>
  <c r="K58" i="18" s="1"/>
  <c r="K79" i="18"/>
  <c r="K57" i="18" s="1"/>
  <c r="M74" i="18"/>
  <c r="O76" i="26" s="1"/>
  <c r="M73" i="18"/>
  <c r="K74" i="18"/>
  <c r="K73" i="18"/>
  <c r="G92" i="18"/>
  <c r="D58" i="18" s="1"/>
  <c r="H91" i="18"/>
  <c r="H90" i="18"/>
  <c r="H87" i="18"/>
  <c r="H86" i="18"/>
  <c r="H85" i="18"/>
  <c r="H84" i="18"/>
  <c r="H83" i="18"/>
  <c r="H82" i="18"/>
  <c r="H81" i="18"/>
  <c r="H80" i="18"/>
  <c r="H79" i="18"/>
  <c r="H78" i="18"/>
  <c r="H74" i="18"/>
  <c r="H73" i="18"/>
  <c r="E92" i="18"/>
  <c r="F77" i="18" s="1"/>
  <c r="F91" i="18"/>
  <c r="F90" i="18"/>
  <c r="F87" i="18"/>
  <c r="F86" i="18"/>
  <c r="F85" i="18"/>
  <c r="F84" i="18"/>
  <c r="F83" i="18"/>
  <c r="F82" i="18"/>
  <c r="F81" i="18"/>
  <c r="F80" i="18"/>
  <c r="F79" i="18"/>
  <c r="F78" i="18"/>
  <c r="F75" i="18"/>
  <c r="F74" i="18"/>
  <c r="F73" i="18"/>
  <c r="H3" i="18"/>
  <c r="F52" i="18"/>
  <c r="F53" i="18"/>
  <c r="F54" i="18"/>
  <c r="F55" i="18"/>
  <c r="F56" i="18"/>
  <c r="F51" i="18"/>
  <c r="H39" i="18"/>
  <c r="H38" i="18"/>
  <c r="H37" i="18"/>
  <c r="H36" i="18"/>
  <c r="H35" i="18"/>
  <c r="H34" i="18"/>
  <c r="H33" i="18"/>
  <c r="H32" i="18"/>
  <c r="H31" i="18"/>
  <c r="J39" i="18"/>
  <c r="I39" i="18"/>
  <c r="J38" i="18"/>
  <c r="G42" i="26" s="1"/>
  <c r="I38" i="18"/>
  <c r="E42" i="26" s="1"/>
  <c r="J37" i="18"/>
  <c r="I37" i="18"/>
  <c r="J36" i="18"/>
  <c r="J35" i="18"/>
  <c r="J34" i="18"/>
  <c r="J33" i="18"/>
  <c r="J32" i="18"/>
  <c r="J31" i="18"/>
  <c r="I36" i="18"/>
  <c r="I35" i="18"/>
  <c r="I34" i="18"/>
  <c r="I33" i="18"/>
  <c r="I32" i="18"/>
  <c r="I31" i="18"/>
  <c r="B4" i="18"/>
  <c r="K18" i="18"/>
  <c r="L18" i="18"/>
  <c r="K19" i="18"/>
  <c r="H12" i="26" s="1"/>
  <c r="L19" i="18"/>
  <c r="J12" i="26" s="1"/>
  <c r="K20" i="18"/>
  <c r="L20" i="18"/>
  <c r="J20" i="18"/>
  <c r="J19" i="18"/>
  <c r="J18" i="18"/>
  <c r="J17" i="18"/>
  <c r="J16" i="18"/>
  <c r="J15" i="18"/>
  <c r="J14" i="18"/>
  <c r="J13" i="18"/>
  <c r="J12" i="18"/>
  <c r="G20" i="18"/>
  <c r="G19" i="18"/>
  <c r="G18" i="18"/>
  <c r="G17" i="18"/>
  <c r="G16" i="18"/>
  <c r="G15" i="18"/>
  <c r="G14" i="18"/>
  <c r="G13" i="18"/>
  <c r="G12" i="18"/>
  <c r="L17" i="18"/>
  <c r="L16" i="18"/>
  <c r="L15" i="18"/>
  <c r="L14" i="18"/>
  <c r="L13" i="18"/>
  <c r="L12" i="18"/>
  <c r="K17" i="18"/>
  <c r="K16" i="18"/>
  <c r="K15" i="18"/>
  <c r="K14" i="18"/>
  <c r="K13" i="18"/>
  <c r="K12" i="18"/>
  <c r="B3" i="18"/>
  <c r="H77" i="18" l="1"/>
  <c r="H75" i="18"/>
  <c r="H76" i="18"/>
  <c r="D57" i="18"/>
  <c r="F68" i="26" s="1"/>
  <c r="L75" i="26"/>
  <c r="L77" i="26" s="1"/>
  <c r="T82" i="26"/>
  <c r="T81" i="26"/>
  <c r="F86" i="26"/>
  <c r="G83" i="26" s="1"/>
  <c r="M86" i="26"/>
  <c r="N80" i="26" s="1"/>
  <c r="T84" i="26"/>
  <c r="N75" i="26"/>
  <c r="N77" i="26" s="1"/>
  <c r="T86" i="26"/>
  <c r="L61" i="26"/>
  <c r="T83" i="26"/>
  <c r="S84" i="26"/>
  <c r="S86" i="26"/>
  <c r="S82" i="26"/>
  <c r="S81" i="26"/>
  <c r="D86" i="26"/>
  <c r="E81" i="26" s="1"/>
  <c r="S83" i="26"/>
  <c r="K86" i="26"/>
  <c r="L80" i="26" s="1"/>
  <c r="J61" i="26"/>
  <c r="M51" i="18"/>
  <c r="K52" i="18"/>
  <c r="D77" i="26"/>
  <c r="F89" i="18"/>
  <c r="F76" i="18"/>
  <c r="F88" i="18"/>
  <c r="H88" i="18"/>
  <c r="F58" i="18"/>
  <c r="H89" i="18"/>
  <c r="M75" i="18"/>
  <c r="N74" i="18" s="1"/>
  <c r="M52" i="18"/>
  <c r="K75" i="18"/>
  <c r="L74" i="18" s="1"/>
  <c r="M63" i="18"/>
  <c r="N63" i="18" s="1"/>
  <c r="K51" i="18"/>
  <c r="K63" i="18"/>
  <c r="L63" i="18" s="1"/>
  <c r="M85" i="18"/>
  <c r="N81" i="18" s="1"/>
  <c r="K85" i="18"/>
  <c r="L84" i="18" s="1"/>
  <c r="N100" i="18"/>
  <c r="N102" i="18" s="1"/>
  <c r="L101" i="18"/>
  <c r="N112" i="18"/>
  <c r="N108" i="18"/>
  <c r="N111" i="18"/>
  <c r="N106" i="18"/>
  <c r="N110" i="18"/>
  <c r="N107" i="18"/>
  <c r="N109" i="18"/>
  <c r="L106" i="18"/>
  <c r="L110" i="18"/>
  <c r="L108" i="18"/>
  <c r="L109" i="18"/>
  <c r="L112" i="18"/>
  <c r="L107" i="18"/>
  <c r="L111" i="18"/>
  <c r="L100" i="18"/>
  <c r="K34" i="18"/>
  <c r="G54" i="18"/>
  <c r="K31" i="18"/>
  <c r="G53" i="18"/>
  <c r="K39" i="18"/>
  <c r="G56" i="18"/>
  <c r="G52" i="18"/>
  <c r="G55" i="18"/>
  <c r="K32" i="18"/>
  <c r="K36" i="18"/>
  <c r="M12" i="18"/>
  <c r="M16" i="18"/>
  <c r="M20" i="18"/>
  <c r="M14" i="18"/>
  <c r="K35" i="18"/>
  <c r="M13" i="18"/>
  <c r="M17" i="18"/>
  <c r="K33" i="18"/>
  <c r="K37" i="18"/>
  <c r="M15" i="18"/>
  <c r="K38" i="18"/>
  <c r="M19" i="18"/>
  <c r="L12" i="26" s="1"/>
  <c r="M18" i="18"/>
  <c r="F69" i="26" l="1"/>
  <c r="G69" i="26" s="1"/>
  <c r="N58" i="18"/>
  <c r="L79" i="18"/>
  <c r="F57" i="18"/>
  <c r="G57" i="18" s="1"/>
  <c r="G85" i="26"/>
  <c r="N83" i="26"/>
  <c r="E83" i="26"/>
  <c r="E80" i="26"/>
  <c r="N85" i="26"/>
  <c r="G80" i="26"/>
  <c r="T87" i="26"/>
  <c r="G84" i="26"/>
  <c r="G82" i="26"/>
  <c r="N82" i="26"/>
  <c r="G81" i="26"/>
  <c r="N81" i="26"/>
  <c r="N84" i="26"/>
  <c r="L85" i="26"/>
  <c r="G68" i="26"/>
  <c r="E82" i="26"/>
  <c r="E85" i="26"/>
  <c r="L83" i="26"/>
  <c r="L84" i="26"/>
  <c r="L82" i="26"/>
  <c r="L81" i="26"/>
  <c r="S87" i="26"/>
  <c r="E84" i="26"/>
  <c r="F77" i="26"/>
  <c r="G76" i="26" s="1"/>
  <c r="O75" i="26"/>
  <c r="O77" i="26" s="1"/>
  <c r="N61" i="26"/>
  <c r="E76" i="26"/>
  <c r="E75" i="26"/>
  <c r="F92" i="18"/>
  <c r="L102" i="18"/>
  <c r="K53" i="18"/>
  <c r="L52" i="18" s="1"/>
  <c r="H92" i="18"/>
  <c r="L73" i="18"/>
  <c r="N59" i="18"/>
  <c r="N73" i="18"/>
  <c r="N75" i="18" s="1"/>
  <c r="N60" i="18"/>
  <c r="M53" i="18"/>
  <c r="N52" i="18" s="1"/>
  <c r="N61" i="18"/>
  <c r="N57" i="18"/>
  <c r="N62" i="18"/>
  <c r="L58" i="18"/>
  <c r="L83" i="18"/>
  <c r="L85" i="18"/>
  <c r="L80" i="18"/>
  <c r="L81" i="18"/>
  <c r="N80" i="18"/>
  <c r="L60" i="18"/>
  <c r="L57" i="18"/>
  <c r="L82" i="18"/>
  <c r="L59" i="18"/>
  <c r="L62" i="18"/>
  <c r="N82" i="18"/>
  <c r="N83" i="18"/>
  <c r="N85" i="18"/>
  <c r="N84" i="18"/>
  <c r="N79" i="18"/>
  <c r="L75" i="18"/>
  <c r="L61" i="18"/>
  <c r="L51" i="18"/>
  <c r="G58" i="18" l="1"/>
  <c r="E77" i="26"/>
  <c r="E86" i="26"/>
  <c r="G75" i="26"/>
  <c r="G77" i="26" s="1"/>
  <c r="L86" i="26"/>
  <c r="N86" i="26"/>
  <c r="G86" i="26"/>
  <c r="N51" i="18"/>
  <c r="N53" i="18" s="1"/>
  <c r="L53" i="18"/>
  <c r="B3" i="26" l="1"/>
</calcChain>
</file>

<file path=xl/sharedStrings.xml><?xml version="1.0" encoding="utf-8"?>
<sst xmlns="http://schemas.openxmlformats.org/spreadsheetml/2006/main" count="1336" uniqueCount="123">
  <si>
    <t>Índice</t>
  </si>
  <si>
    <t>Otros</t>
  </si>
  <si>
    <t>Año</t>
  </si>
  <si>
    <t>Total</t>
  </si>
  <si>
    <t>2. Peso del Gasto financiado por Canon y Otros en el Gasto Total</t>
  </si>
  <si>
    <t>3. Transferencias de Canon y otros.</t>
  </si>
  <si>
    <t>(Gobieno Regional y G. Locales en S/)</t>
  </si>
  <si>
    <t>Presupuesto (PIM)</t>
  </si>
  <si>
    <t>Ejecutado</t>
  </si>
  <si>
    <t>Avance              G. Regional</t>
  </si>
  <si>
    <t>Avance              G. Locales</t>
  </si>
  <si>
    <t>Avance Total</t>
  </si>
  <si>
    <t>G. Regional</t>
  </si>
  <si>
    <t>G. Locales</t>
  </si>
  <si>
    <t>Total Gasto Ejecutado</t>
  </si>
  <si>
    <t>Fuente: MEF                                                                                                                                 Elaboración: PERUCÁMARAS</t>
  </si>
  <si>
    <t>Var.%</t>
  </si>
  <si>
    <t>Fuente: MEF                                                                      Elaboración: PERUCÁMARAS</t>
  </si>
  <si>
    <t>(S/)</t>
  </si>
  <si>
    <t>RECURSOS QUE SE TRANSFIRIERON</t>
  </si>
  <si>
    <t>PAR. (%)</t>
  </si>
  <si>
    <t>RECURSOS</t>
  </si>
  <si>
    <t>CANON GASÍFERO - REGALÍAS</t>
  </si>
  <si>
    <t>CANON (Todos)</t>
  </si>
  <si>
    <t>CANON GASÍFERO - RENTA</t>
  </si>
  <si>
    <t>CANON HIDROENERGÉTICO</t>
  </si>
  <si>
    <t>CANON MINERO</t>
  </si>
  <si>
    <t>CANON PESQUERO - DERECHOS DE PESCA</t>
  </si>
  <si>
    <t>CANON PESQUERO - IMP. A LA RENTA</t>
  </si>
  <si>
    <t>TIPO DE CANON</t>
  </si>
  <si>
    <t>CANON REGIONAL</t>
  </si>
  <si>
    <t>GASÍFERO</t>
  </si>
  <si>
    <t>CANON Y SOBRECANON PETROLERO</t>
  </si>
  <si>
    <t>HIDROENERGÉTICO</t>
  </si>
  <si>
    <t>CANON Y SOBRECANON-IMPUESTO A LA RENTA</t>
  </si>
  <si>
    <t>MINERO</t>
  </si>
  <si>
    <t>FIDEICOMISO REGIONAL</t>
  </si>
  <si>
    <t>PESQUERO</t>
  </si>
  <si>
    <t>FOCAM - FONDO DE DESARROLLO DE CAMISEA</t>
  </si>
  <si>
    <t>REGIONAL</t>
  </si>
  <si>
    <t>FONDO APP</t>
  </si>
  <si>
    <t>PETROLERO</t>
  </si>
  <si>
    <t>FONDO FONIE</t>
  </si>
  <si>
    <t>PARTICIPACIONES - COFIDE Y OTROS</t>
  </si>
  <si>
    <t>PARTICIPACIONES - FONIPREL</t>
  </si>
  <si>
    <t>PARTICIPACIONES FED</t>
  </si>
  <si>
    <t>REGALÍA MINERA</t>
  </si>
  <si>
    <t>RENTA DE ADUANAS</t>
  </si>
  <si>
    <t>SALDO DE TRANSFERENCIAS</t>
  </si>
  <si>
    <t>TOTAL</t>
  </si>
  <si>
    <t>PARTICIP. LEY N° 15686 Y COMPLEMENT.</t>
  </si>
  <si>
    <t>PARTICIPACIONES SEGURIDAD CIUDADANA</t>
  </si>
  <si>
    <t>PLAN DE INCENTIVOS A LA MEJORA  MUNICIPAL</t>
  </si>
  <si>
    <t>1. Presupuesto y Ejecución del Canon y otros, 2017</t>
  </si>
  <si>
    <t>Presupuesto y Ejecución del Canon y otros, 2017</t>
  </si>
  <si>
    <t>2018*</t>
  </si>
  <si>
    <t>Fuente: MEF                                                                                                                                                                                                         Elaboración: PERUCÁMARAS</t>
  </si>
  <si>
    <t>Peso del Gasto financiado por Canon y Otros en el Gasto Total, 2017</t>
  </si>
  <si>
    <t>Peso de Canon sobre el total (%)</t>
  </si>
  <si>
    <t>Transferencias de Canon y otros.</t>
  </si>
  <si>
    <t>Fuente: MEF                                                                                                                     Elaboración: PERUCÁMARAS</t>
  </si>
  <si>
    <t>Transferencia de Canon en el Gobierno Sub Nacional</t>
  </si>
  <si>
    <t>Fuente: MEF                                                                                       Elaboración: PERUCÁMARAS</t>
  </si>
  <si>
    <t>Transferencias de Canon y otros a los Gobiernos Locales, agosto 2016*</t>
  </si>
  <si>
    <t>Transferencias de Canon y otros al Gobierno Regional, 2017</t>
  </si>
  <si>
    <t>4. Transferencia de Canon a los Gobiernos Sub Nacionales - Detalle</t>
  </si>
  <si>
    <t>FONDO MI RIEGO</t>
  </si>
  <si>
    <t>REGIONES</t>
  </si>
  <si>
    <t>Gobiernos Regionales</t>
  </si>
  <si>
    <t>Gobiernos Locales</t>
  </si>
  <si>
    <t>Total Regionales y Locales</t>
  </si>
  <si>
    <t>Presupuesto</t>
  </si>
  <si>
    <t>Ejecución (%)</t>
  </si>
  <si>
    <t>Presupuesto (PIM) - En Millones S/</t>
  </si>
  <si>
    <t>Ejecutado  - En Millones S/</t>
  </si>
  <si>
    <t>Peso del Gasto financiado por Canon y Otros en el Gasto Total</t>
  </si>
  <si>
    <t>(Millones S/)</t>
  </si>
  <si>
    <t>(Gobieno Regional y G. Locales en millones de S/)</t>
  </si>
  <si>
    <t>Peso (%)</t>
  </si>
  <si>
    <t>Gast.T</t>
  </si>
  <si>
    <t>2. Transferencias de Canon y otros.</t>
  </si>
  <si>
    <t>(Par. %)</t>
  </si>
  <si>
    <r>
      <rPr>
        <b/>
        <sz val="8"/>
        <rFont val="Calibri"/>
        <family val="2"/>
        <scheme val="minor"/>
      </rPr>
      <t xml:space="preserve">Gobierno Regional </t>
    </r>
    <r>
      <rPr>
        <sz val="8"/>
        <rFont val="Calibri"/>
        <family val="2"/>
        <scheme val="minor"/>
      </rPr>
      <t>Transferencias de Canon y otros.</t>
    </r>
  </si>
  <si>
    <r>
      <rPr>
        <b/>
        <sz val="8"/>
        <rFont val="Calibri"/>
        <family val="2"/>
        <scheme val="minor"/>
      </rPr>
      <t xml:space="preserve">Gobiernos locales </t>
    </r>
    <r>
      <rPr>
        <sz val="8"/>
        <rFont val="Calibri"/>
        <family val="2"/>
        <scheme val="minor"/>
      </rPr>
      <t>Transferencias de Canon y otros.</t>
    </r>
  </si>
  <si>
    <t>Fuente: MEF                                                                                            Elaboración: PERUCÁMARAS</t>
  </si>
  <si>
    <t>El peso del Gasto financiado por Canon y Otros en el Gasto Total, 2017</t>
  </si>
  <si>
    <t>Fuente: MEF                                                                                                        Elaboración: PERUCÁMARAS</t>
  </si>
  <si>
    <t>Fuente: MEF                                                                                                                                                                                             Elaboración: PERUCÁMARAS</t>
  </si>
  <si>
    <t>Transf. 2017</t>
  </si>
  <si>
    <t>Fuente: MEF                                                                                                             Elaboración: PERUCÁMARAS</t>
  </si>
  <si>
    <t>Presupuesto (Millones de S)</t>
  </si>
  <si>
    <t>Avance G. Regional</t>
  </si>
  <si>
    <t>Avance G. Locales</t>
  </si>
  <si>
    <t>Centro</t>
  </si>
  <si>
    <t>Áncash</t>
  </si>
  <si>
    <t>Apurímac</t>
  </si>
  <si>
    <t>Ayacucho</t>
  </si>
  <si>
    <t>Huancavelica</t>
  </si>
  <si>
    <t>Huánuco</t>
  </si>
  <si>
    <t>Ica</t>
  </si>
  <si>
    <t>Junín</t>
  </si>
  <si>
    <t>Pasco</t>
  </si>
  <si>
    <t>Información ampliada del Reporte Regional de la Macro Región Centro - Edición N° 287</t>
  </si>
  <si>
    <t>Lunes, 23 de abril de 2018</t>
  </si>
  <si>
    <t>(*) Al 17 de abril de 2018</t>
  </si>
  <si>
    <t>(Gobieno Regional y G. Locales en Millones de S/)</t>
  </si>
  <si>
    <t>1. Macro Región Centro: Presupuesto y ejecución de Canon y otros</t>
  </si>
  <si>
    <t xml:space="preserve"> Macro Región Centro: Presupuesto y ejecución de Canon y otros, 2017
(En Millones de Soles)</t>
  </si>
  <si>
    <t>M.R. Centro</t>
  </si>
  <si>
    <t>MACRO REGIÓN Centro: Transferencias de Canon y otros a los Gobiernos Sub-Nacionales, 2009-2017
(En Millones de Soles)</t>
  </si>
  <si>
    <t>MR Centro</t>
  </si>
  <si>
    <t>Fuente: MEF                                                                                                                                                                                           Elaboración: PERUCÁMARAS</t>
  </si>
  <si>
    <t>Fuente: MEF                                                                                                                                                                                                                               Elaboración: PERUCÁMARAS</t>
  </si>
  <si>
    <t>"Ingresos por canon, sobrecanon, regalías, renta de aduanas y participaciones - 2017"</t>
  </si>
  <si>
    <t>Macro Región Centro: Ingresos por canon, sobrecanon, regalías, renta de aduanas y participaciones - 2017</t>
  </si>
  <si>
    <t>Áncash: Ingresos por canon, sobrecanon, regalías, renta de aduanas y participaciones - 2017</t>
  </si>
  <si>
    <t>Apurímac: Ingresos por canon, sobrecanon, regalías, renta de aduanas y participaciones - 2017</t>
  </si>
  <si>
    <t>Ayacucho: Ingresos por canon, sobrecanon, regalías, renta de aduanas y participaciones - 2017</t>
  </si>
  <si>
    <t>Huancavelica: Ingresos por canon, sobrecanon, regalías, renta de aduanas y participaciones - 2017</t>
  </si>
  <si>
    <t>Huánuco: Ingresos por canon, sobrecanon, regalías, renta de aduanas y participaciones - 2017</t>
  </si>
  <si>
    <t>Ica: Ingresos por canon, sobrecanon, regalías, renta de aduanas y participaciones - 2017</t>
  </si>
  <si>
    <t>Junín: Ingresos por canon, sobrecanon, regalías, renta de aduanas y participaciones - 2017</t>
  </si>
  <si>
    <t>Pasco: Ingresos por canon, sobrecanon, regalías, renta de aduanas y participaciones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</si>
</sst>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  <numFmt numFmtId="173" formatCode="_ * #,##0.0_ ;_ * \-#,##0.0_ ;_ * &quot;-&quot;??_ ;_ @_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  <font>
      <sz val="9"/>
      <name val="Calibri"/>
      <family val="2"/>
      <scheme val="minor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sz val="16"/>
      <color theme="5" tint="-0.249977111117893"/>
      <name val="Times New Roman"/>
      <family val="1"/>
    </font>
    <font>
      <sz val="10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6"/>
      <name val="Times New Roman"/>
      <family val="1"/>
    </font>
    <font>
      <b/>
      <sz val="16"/>
      <color theme="5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499984740745262"/>
      </top>
      <bottom/>
      <diagonal/>
    </border>
    <border>
      <left style="thin">
        <color theme="0" tint="-0.249977111117893"/>
      </left>
      <right/>
      <top/>
      <bottom style="thin">
        <color theme="0" tint="-0.499984740745262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1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3" fillId="2" borderId="0" xfId="2" applyFill="1"/>
    <xf numFmtId="0" fontId="11" fillId="2" borderId="0" xfId="0" applyFont="1" applyFill="1"/>
    <xf numFmtId="0" fontId="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/>
    <xf numFmtId="0" fontId="12" fillId="2" borderId="0" xfId="0" applyFont="1" applyFill="1" applyAlignment="1">
      <alignment vertical="center"/>
    </xf>
    <xf numFmtId="0" fontId="15" fillId="2" borderId="0" xfId="0" applyFont="1" applyFill="1"/>
    <xf numFmtId="172" fontId="15" fillId="2" borderId="0" xfId="0" applyNumberFormat="1" applyFont="1" applyFill="1"/>
    <xf numFmtId="164" fontId="15" fillId="2" borderId="0" xfId="1" applyNumberFormat="1" applyFont="1" applyFill="1"/>
    <xf numFmtId="165" fontId="7" fillId="2" borderId="0" xfId="0" applyNumberFormat="1" applyFont="1" applyFill="1"/>
    <xf numFmtId="164" fontId="7" fillId="2" borderId="0" xfId="1" applyNumberFormat="1" applyFont="1" applyFill="1"/>
    <xf numFmtId="0" fontId="18" fillId="4" borderId="7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0" fillId="2" borderId="0" xfId="0" applyFill="1" applyAlignment="1"/>
    <xf numFmtId="0" fontId="2" fillId="2" borderId="0" xfId="0" applyFont="1" applyFill="1" applyBorder="1" applyAlignment="1"/>
    <xf numFmtId="0" fontId="13" fillId="2" borderId="0" xfId="0" applyFont="1" applyFill="1" applyBorder="1" applyAlignment="1"/>
    <xf numFmtId="0" fontId="14" fillId="2" borderId="0" xfId="0" applyFont="1" applyFill="1" applyBorder="1" applyAlignment="1"/>
    <xf numFmtId="0" fontId="11" fillId="2" borderId="0" xfId="0" applyFont="1" applyFill="1" applyAlignment="1"/>
    <xf numFmtId="0" fontId="11" fillId="2" borderId="6" xfId="0" applyFont="1" applyFill="1" applyBorder="1" applyAlignment="1"/>
    <xf numFmtId="0" fontId="11" fillId="2" borderId="2" xfId="0" applyFont="1" applyFill="1" applyBorder="1" applyAlignment="1"/>
    <xf numFmtId="0" fontId="11" fillId="2" borderId="0" xfId="0" applyFont="1" applyFill="1" applyBorder="1" applyAlignment="1"/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/>
    <xf numFmtId="0" fontId="18" fillId="2" borderId="0" xfId="0" applyFont="1" applyFill="1"/>
    <xf numFmtId="3" fontId="15" fillId="2" borderId="0" xfId="0" applyNumberFormat="1" applyFont="1" applyFill="1"/>
    <xf numFmtId="3" fontId="15" fillId="2" borderId="0" xfId="1" applyNumberFormat="1" applyFont="1" applyFill="1"/>
    <xf numFmtId="0" fontId="20" fillId="2" borderId="0" xfId="0" applyFont="1" applyFill="1"/>
    <xf numFmtId="172" fontId="20" fillId="2" borderId="0" xfId="0" applyNumberFormat="1" applyFont="1" applyFill="1"/>
    <xf numFmtId="3" fontId="20" fillId="2" borderId="0" xfId="0" applyNumberFormat="1" applyFont="1" applyFill="1"/>
    <xf numFmtId="164" fontId="18" fillId="2" borderId="0" xfId="1" applyNumberFormat="1" applyFont="1" applyFill="1"/>
    <xf numFmtId="0" fontId="11" fillId="2" borderId="0" xfId="0" applyFont="1" applyFill="1" applyBorder="1"/>
    <xf numFmtId="0" fontId="7" fillId="2" borderId="0" xfId="0" applyFont="1" applyFill="1" applyBorder="1"/>
    <xf numFmtId="0" fontId="16" fillId="2" borderId="0" xfId="0" applyFont="1" applyFill="1" applyBorder="1"/>
    <xf numFmtId="0" fontId="11" fillId="2" borderId="6" xfId="0" applyFont="1" applyFill="1" applyBorder="1"/>
    <xf numFmtId="0" fontId="11" fillId="2" borderId="2" xfId="0" applyFont="1" applyFill="1" applyBorder="1"/>
    <xf numFmtId="0" fontId="11" fillId="2" borderId="9" xfId="0" applyFont="1" applyFill="1" applyBorder="1"/>
    <xf numFmtId="0" fontId="11" fillId="2" borderId="3" xfId="0" applyFont="1" applyFill="1" applyBorder="1"/>
    <xf numFmtId="0" fontId="11" fillId="2" borderId="10" xfId="0" applyFont="1" applyFill="1" applyBorder="1"/>
    <xf numFmtId="0" fontId="7" fillId="2" borderId="0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7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164" fontId="7" fillId="2" borderId="0" xfId="1" applyNumberFormat="1" applyFont="1" applyFill="1" applyBorder="1" applyAlignment="1">
      <alignment horizontal="right"/>
    </xf>
    <xf numFmtId="164" fontId="7" fillId="2" borderId="11" xfId="1" applyNumberFormat="1" applyFont="1" applyFill="1" applyBorder="1" applyAlignment="1">
      <alignment horizontal="center" vertical="center"/>
    </xf>
    <xf numFmtId="164" fontId="7" fillId="3" borderId="11" xfId="1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/>
    <xf numFmtId="3" fontId="9" fillId="2" borderId="0" xfId="0" applyNumberFormat="1" applyFont="1" applyFill="1" applyBorder="1"/>
    <xf numFmtId="3" fontId="7" fillId="2" borderId="0" xfId="0" applyNumberFormat="1" applyFont="1" applyFill="1" applyBorder="1"/>
    <xf numFmtId="0" fontId="7" fillId="2" borderId="11" xfId="0" applyFont="1" applyFill="1" applyBorder="1"/>
    <xf numFmtId="164" fontId="7" fillId="2" borderId="11" xfId="1" applyNumberFormat="1" applyFont="1" applyFill="1" applyBorder="1"/>
    <xf numFmtId="0" fontId="18" fillId="4" borderId="16" xfId="0" applyFont="1" applyFill="1" applyBorder="1"/>
    <xf numFmtId="0" fontId="18" fillId="4" borderId="13" xfId="0" applyFont="1" applyFill="1" applyBorder="1"/>
    <xf numFmtId="0" fontId="2" fillId="2" borderId="16" xfId="0" applyFont="1" applyFill="1" applyBorder="1"/>
    <xf numFmtId="0" fontId="2" fillId="2" borderId="13" xfId="0" applyFont="1" applyFill="1" applyBorder="1"/>
    <xf numFmtId="164" fontId="7" fillId="2" borderId="11" xfId="1" applyNumberFormat="1" applyFont="1" applyFill="1" applyBorder="1" applyAlignment="1">
      <alignment horizontal="right"/>
    </xf>
    <xf numFmtId="0" fontId="2" fillId="2" borderId="11" xfId="0" applyFont="1" applyFill="1" applyBorder="1"/>
    <xf numFmtId="3" fontId="7" fillId="2" borderId="11" xfId="0" applyNumberFormat="1" applyFont="1" applyFill="1" applyBorder="1" applyAlignment="1">
      <alignment horizontal="right"/>
    </xf>
    <xf numFmtId="0" fontId="7" fillId="3" borderId="11" xfId="0" applyFont="1" applyFill="1" applyBorder="1"/>
    <xf numFmtId="3" fontId="7" fillId="3" borderId="11" xfId="0" applyNumberFormat="1" applyFont="1" applyFill="1" applyBorder="1" applyAlignment="1">
      <alignment horizontal="right"/>
    </xf>
    <xf numFmtId="164" fontId="7" fillId="3" borderId="11" xfId="1" applyNumberFormat="1" applyFont="1" applyFill="1" applyBorder="1"/>
    <xf numFmtId="0" fontId="19" fillId="4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/>
    </xf>
    <xf numFmtId="0" fontId="9" fillId="2" borderId="11" xfId="0" applyFont="1" applyFill="1" applyBorder="1"/>
    <xf numFmtId="0" fontId="2" fillId="3" borderId="16" xfId="0" applyFont="1" applyFill="1" applyBorder="1"/>
    <xf numFmtId="0" fontId="2" fillId="3" borderId="13" xfId="0" applyFont="1" applyFill="1" applyBorder="1"/>
    <xf numFmtId="164" fontId="7" fillId="3" borderId="11" xfId="1" applyNumberFormat="1" applyFont="1" applyFill="1" applyBorder="1" applyAlignment="1">
      <alignment horizontal="right"/>
    </xf>
    <xf numFmtId="0" fontId="18" fillId="4" borderId="13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165" fontId="7" fillId="2" borderId="0" xfId="0" applyNumberFormat="1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4" xfId="0" applyFont="1" applyFill="1" applyBorder="1"/>
    <xf numFmtId="0" fontId="7" fillId="2" borderId="1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2" xfId="0" applyFont="1" applyFill="1" applyBorder="1"/>
    <xf numFmtId="0" fontId="0" fillId="2" borderId="6" xfId="0" applyFill="1" applyBorder="1" applyAlignment="1"/>
    <xf numFmtId="0" fontId="7" fillId="2" borderId="2" xfId="0" applyFont="1" applyFill="1" applyBorder="1" applyAlignment="1"/>
    <xf numFmtId="0" fontId="7" fillId="2" borderId="9" xfId="0" applyFont="1" applyFill="1" applyBorder="1" applyAlignment="1"/>
    <xf numFmtId="0" fontId="7" fillId="2" borderId="3" xfId="0" applyFont="1" applyFill="1" applyBorder="1" applyAlignment="1"/>
    <xf numFmtId="0" fontId="7" fillId="2" borderId="3" xfId="0" applyFont="1" applyFill="1" applyBorder="1"/>
    <xf numFmtId="0" fontId="0" fillId="2" borderId="3" xfId="0" applyFill="1" applyBorder="1" applyAlignment="1"/>
    <xf numFmtId="0" fontId="0" fillId="2" borderId="10" xfId="0" applyFill="1" applyBorder="1" applyAlignment="1"/>
    <xf numFmtId="0" fontId="18" fillId="4" borderId="7" xfId="0" applyFont="1" applyFill="1" applyBorder="1" applyAlignment="1">
      <alignment horizontal="center" vertical="center"/>
    </xf>
    <xf numFmtId="164" fontId="7" fillId="2" borderId="7" xfId="1" applyNumberFormat="1" applyFont="1" applyFill="1" applyBorder="1" applyAlignment="1">
      <alignment horizontal="center"/>
    </xf>
    <xf numFmtId="164" fontId="7" fillId="3" borderId="7" xfId="1" applyNumberFormat="1" applyFont="1" applyFill="1" applyBorder="1" applyAlignment="1">
      <alignment horizontal="center"/>
    </xf>
    <xf numFmtId="3" fontId="2" fillId="2" borderId="7" xfId="0" applyNumberFormat="1" applyFont="1" applyFill="1" applyBorder="1"/>
    <xf numFmtId="3" fontId="2" fillId="3" borderId="7" xfId="0" applyNumberFormat="1" applyFont="1" applyFill="1" applyBorder="1"/>
    <xf numFmtId="0" fontId="0" fillId="2" borderId="1" xfId="0" applyFill="1" applyBorder="1" applyAlignment="1"/>
    <xf numFmtId="0" fontId="0" fillId="2" borderId="5" xfId="0" applyFill="1" applyBorder="1" applyAlignment="1"/>
    <xf numFmtId="0" fontId="0" fillId="2" borderId="2" xfId="0" applyFill="1" applyBorder="1" applyAlignment="1"/>
    <xf numFmtId="164" fontId="7" fillId="2" borderId="2" xfId="1" applyNumberFormat="1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3" fontId="9" fillId="2" borderId="11" xfId="0" applyNumberFormat="1" applyFont="1" applyFill="1" applyBorder="1"/>
    <xf numFmtId="3" fontId="9" fillId="3" borderId="11" xfId="0" applyNumberFormat="1" applyFont="1" applyFill="1" applyBorder="1"/>
    <xf numFmtId="164" fontId="7" fillId="2" borderId="1" xfId="1" applyNumberFormat="1" applyFont="1" applyFill="1" applyBorder="1"/>
    <xf numFmtId="164" fontId="7" fillId="2" borderId="5" xfId="1" applyNumberFormat="1" applyFont="1" applyFill="1" applyBorder="1"/>
    <xf numFmtId="0" fontId="18" fillId="4" borderId="19" xfId="0" applyFont="1" applyFill="1" applyBorder="1"/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/>
    <xf numFmtId="0" fontId="2" fillId="3" borderId="19" xfId="0" applyFont="1" applyFill="1" applyBorder="1" applyAlignment="1">
      <alignment horizontal="right"/>
    </xf>
    <xf numFmtId="0" fontId="7" fillId="2" borderId="1" xfId="0" applyFont="1" applyFill="1" applyBorder="1" applyAlignment="1"/>
    <xf numFmtId="164" fontId="11" fillId="2" borderId="1" xfId="1" applyNumberFormat="1" applyFont="1" applyFill="1" applyBorder="1"/>
    <xf numFmtId="0" fontId="11" fillId="2" borderId="6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64" fontId="11" fillId="2" borderId="3" xfId="1" applyNumberFormat="1" applyFont="1" applyFill="1" applyBorder="1"/>
    <xf numFmtId="164" fontId="11" fillId="2" borderId="0" xfId="1" applyNumberFormat="1" applyFont="1" applyFill="1" applyBorder="1"/>
    <xf numFmtId="0" fontId="11" fillId="2" borderId="1" xfId="0" applyFont="1" applyFill="1" applyBorder="1"/>
    <xf numFmtId="0" fontId="11" fillId="2" borderId="5" xfId="0" applyFont="1" applyFill="1" applyBorder="1"/>
    <xf numFmtId="164" fontId="11" fillId="2" borderId="0" xfId="1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3" fontId="11" fillId="2" borderId="0" xfId="0" applyNumberFormat="1" applyFont="1" applyFill="1" applyBorder="1"/>
    <xf numFmtId="164" fontId="11" fillId="2" borderId="2" xfId="1" applyNumberFormat="1" applyFont="1" applyFill="1" applyBorder="1"/>
    <xf numFmtId="3" fontId="11" fillId="2" borderId="2" xfId="1" applyNumberFormat="1" applyFont="1" applyFill="1" applyBorder="1"/>
    <xf numFmtId="3" fontId="11" fillId="2" borderId="2" xfId="0" applyNumberFormat="1" applyFont="1" applyFill="1" applyBorder="1"/>
    <xf numFmtId="0" fontId="11" fillId="2" borderId="0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vertical="center"/>
    </xf>
    <xf numFmtId="164" fontId="11" fillId="2" borderId="3" xfId="1" applyNumberFormat="1" applyFont="1" applyFill="1" applyBorder="1" applyAlignment="1">
      <alignment horizontal="right" vertical="center"/>
    </xf>
    <xf numFmtId="3" fontId="11" fillId="2" borderId="3" xfId="0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164" fontId="13" fillId="2" borderId="0" xfId="0" applyNumberFormat="1" applyFont="1" applyFill="1" applyBorder="1" applyAlignment="1">
      <alignment horizontal="left"/>
    </xf>
    <xf numFmtId="165" fontId="7" fillId="3" borderId="11" xfId="0" applyNumberFormat="1" applyFont="1" applyFill="1" applyBorder="1" applyAlignment="1">
      <alignment horizontal="right"/>
    </xf>
    <xf numFmtId="0" fontId="7" fillId="3" borderId="19" xfId="0" applyFont="1" applyFill="1" applyBorder="1"/>
    <xf numFmtId="0" fontId="9" fillId="2" borderId="19" xfId="0" applyFont="1" applyFill="1" applyBorder="1" applyAlignment="1">
      <alignment horizontal="left"/>
    </xf>
    <xf numFmtId="0" fontId="7" fillId="2" borderId="13" xfId="0" applyFont="1" applyFill="1" applyBorder="1"/>
    <xf numFmtId="0" fontId="9" fillId="2" borderId="21" xfId="0" applyFont="1" applyFill="1" applyBorder="1" applyAlignment="1">
      <alignment horizontal="left"/>
    </xf>
    <xf numFmtId="0" fontId="7" fillId="2" borderId="17" xfId="0" applyFont="1" applyFill="1" applyBorder="1"/>
    <xf numFmtId="3" fontId="9" fillId="2" borderId="7" xfId="0" applyNumberFormat="1" applyFont="1" applyFill="1" applyBorder="1"/>
    <xf numFmtId="164" fontId="7" fillId="2" borderId="7" xfId="1" applyNumberFormat="1" applyFont="1" applyFill="1" applyBorder="1"/>
    <xf numFmtId="164" fontId="7" fillId="2" borderId="8" xfId="1" applyNumberFormat="1" applyFont="1" applyFill="1" applyBorder="1"/>
    <xf numFmtId="0" fontId="18" fillId="4" borderId="21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3" fontId="9" fillId="2" borderId="13" xfId="0" applyNumberFormat="1" applyFont="1" applyFill="1" applyBorder="1" applyAlignment="1">
      <alignment horizontal="right"/>
    </xf>
    <xf numFmtId="164" fontId="9" fillId="2" borderId="11" xfId="1" applyNumberFormat="1" applyFont="1" applyFill="1" applyBorder="1"/>
    <xf numFmtId="3" fontId="9" fillId="3" borderId="13" xfId="0" applyNumberFormat="1" applyFont="1" applyFill="1" applyBorder="1" applyAlignment="1">
      <alignment horizontal="right"/>
    </xf>
    <xf numFmtId="164" fontId="9" fillId="3" borderId="11" xfId="1" applyNumberFormat="1" applyFont="1" applyFill="1" applyBorder="1"/>
    <xf numFmtId="0" fontId="19" fillId="4" borderId="2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/>
    </xf>
    <xf numFmtId="164" fontId="7" fillId="2" borderId="6" xfId="1" applyNumberFormat="1" applyFont="1" applyFill="1" applyBorder="1" applyAlignment="1">
      <alignment horizontal="left"/>
    </xf>
    <xf numFmtId="164" fontId="11" fillId="2" borderId="0" xfId="1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65" fontId="9" fillId="2" borderId="11" xfId="0" applyNumberFormat="1" applyFont="1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2" xfId="0" applyFill="1" applyBorder="1"/>
    <xf numFmtId="0" fontId="15" fillId="2" borderId="0" xfId="0" applyFont="1" applyFill="1" applyBorder="1"/>
    <xf numFmtId="3" fontId="15" fillId="2" borderId="0" xfId="0" applyNumberFormat="1" applyFont="1" applyFill="1" applyBorder="1"/>
    <xf numFmtId="0" fontId="0" fillId="2" borderId="9" xfId="0" applyFill="1" applyBorder="1"/>
    <xf numFmtId="0" fontId="0" fillId="2" borderId="3" xfId="0" applyFill="1" applyBorder="1"/>
    <xf numFmtId="0" fontId="0" fillId="2" borderId="10" xfId="0" applyFill="1" applyBorder="1"/>
    <xf numFmtId="0" fontId="15" fillId="2" borderId="0" xfId="0" applyFont="1" applyFill="1" applyBorder="1" applyAlignment="1">
      <alignment horizontal="center" vertical="center"/>
    </xf>
    <xf numFmtId="0" fontId="18" fillId="2" borderId="0" xfId="0" applyFont="1" applyFill="1" applyBorder="1"/>
    <xf numFmtId="0" fontId="20" fillId="4" borderId="0" xfId="0" applyFont="1" applyFill="1" applyBorder="1" applyAlignment="1">
      <alignment horizontal="center" vertical="center"/>
    </xf>
    <xf numFmtId="165" fontId="15" fillId="2" borderId="0" xfId="0" applyNumberFormat="1" applyFont="1" applyFill="1" applyBorder="1"/>
    <xf numFmtId="164" fontId="15" fillId="2" borderId="0" xfId="1" applyNumberFormat="1" applyFont="1" applyFill="1" applyBorder="1"/>
    <xf numFmtId="0" fontId="15" fillId="3" borderId="0" xfId="0" applyFont="1" applyFill="1" applyBorder="1" applyAlignment="1">
      <alignment vertical="center"/>
    </xf>
    <xf numFmtId="165" fontId="15" fillId="3" borderId="0" xfId="0" applyNumberFormat="1" applyFont="1" applyFill="1" applyBorder="1" applyAlignment="1">
      <alignment vertical="center"/>
    </xf>
    <xf numFmtId="164" fontId="15" fillId="3" borderId="0" xfId="1" applyNumberFormat="1" applyFont="1" applyFill="1" applyBorder="1" applyAlignment="1">
      <alignment vertical="center"/>
    </xf>
    <xf numFmtId="165" fontId="15" fillId="3" borderId="0" xfId="0" applyNumberFormat="1" applyFont="1" applyFill="1" applyBorder="1"/>
    <xf numFmtId="3" fontId="15" fillId="3" borderId="0" xfId="0" applyNumberFormat="1" applyFont="1" applyFill="1" applyBorder="1"/>
    <xf numFmtId="164" fontId="15" fillId="2" borderId="0" xfId="1" applyNumberFormat="1" applyFont="1" applyFill="1" applyBorder="1" applyAlignment="1">
      <alignment horizontal="center"/>
    </xf>
    <xf numFmtId="164" fontId="15" fillId="3" borderId="0" xfId="1" applyNumberFormat="1" applyFont="1" applyFill="1" applyBorder="1" applyAlignment="1">
      <alignment horizontal="center"/>
    </xf>
    <xf numFmtId="165" fontId="22" fillId="2" borderId="0" xfId="0" applyNumberFormat="1" applyFont="1" applyFill="1" applyBorder="1"/>
    <xf numFmtId="165" fontId="22" fillId="3" borderId="0" xfId="0" applyNumberFormat="1" applyFont="1" applyFill="1" applyBorder="1"/>
    <xf numFmtId="164" fontId="22" fillId="2" borderId="0" xfId="1" applyNumberFormat="1" applyFont="1" applyFill="1" applyBorder="1" applyAlignment="1">
      <alignment horizontal="center"/>
    </xf>
    <xf numFmtId="164" fontId="22" fillId="3" borderId="0" xfId="1" applyNumberFormat="1" applyFont="1" applyFill="1" applyBorder="1" applyAlignment="1">
      <alignment horizontal="center"/>
    </xf>
    <xf numFmtId="164" fontId="15" fillId="2" borderId="0" xfId="1" applyNumberFormat="1" applyFont="1" applyFill="1" applyBorder="1" applyAlignment="1">
      <alignment horizontal="center" vertical="center"/>
    </xf>
    <xf numFmtId="164" fontId="15" fillId="3" borderId="0" xfId="1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165" fontId="15" fillId="2" borderId="0" xfId="0" applyNumberFormat="1" applyFont="1" applyFill="1" applyBorder="1" applyAlignment="1">
      <alignment horizontal="right"/>
    </xf>
    <xf numFmtId="164" fontId="15" fillId="2" borderId="0" xfId="1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1" fontId="15" fillId="2" borderId="0" xfId="0" applyNumberFormat="1" applyFont="1" applyFill="1" applyBorder="1" applyAlignment="1">
      <alignment horizontal="right"/>
    </xf>
    <xf numFmtId="165" fontId="15" fillId="3" borderId="0" xfId="0" applyNumberFormat="1" applyFont="1" applyFill="1" applyBorder="1" applyAlignment="1">
      <alignment horizontal="right"/>
    </xf>
    <xf numFmtId="164" fontId="15" fillId="3" borderId="0" xfId="1" applyNumberFormat="1" applyFont="1" applyFill="1" applyBorder="1" applyAlignment="1">
      <alignment horizontal="right" vertical="center"/>
    </xf>
    <xf numFmtId="9" fontId="15" fillId="2" borderId="0" xfId="0" applyNumberFormat="1" applyFont="1" applyFill="1" applyBorder="1"/>
    <xf numFmtId="164" fontId="15" fillId="3" borderId="0" xfId="1" applyNumberFormat="1" applyFont="1" applyFill="1" applyBorder="1"/>
    <xf numFmtId="164" fontId="20" fillId="2" borderId="0" xfId="1" applyNumberFormat="1" applyFont="1" applyFill="1" applyBorder="1"/>
    <xf numFmtId="0" fontId="15" fillId="3" borderId="0" xfId="0" applyFont="1" applyFill="1" applyBorder="1"/>
    <xf numFmtId="0" fontId="15" fillId="2" borderId="0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center" vertical="center"/>
    </xf>
    <xf numFmtId="164" fontId="15" fillId="3" borderId="2" xfId="1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/>
    <xf numFmtId="0" fontId="15" fillId="2" borderId="2" xfId="0" applyFont="1" applyFill="1" applyBorder="1"/>
    <xf numFmtId="0" fontId="17" fillId="2" borderId="0" xfId="0" applyFont="1" applyFill="1" applyBorder="1"/>
    <xf numFmtId="0" fontId="16" fillId="2" borderId="0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165" fontId="25" fillId="2" borderId="0" xfId="0" applyNumberFormat="1" applyFont="1" applyFill="1" applyBorder="1"/>
    <xf numFmtId="3" fontId="25" fillId="3" borderId="0" xfId="0" applyNumberFormat="1" applyFont="1" applyFill="1" applyBorder="1"/>
    <xf numFmtId="164" fontId="25" fillId="2" borderId="0" xfId="1" applyNumberFormat="1" applyFont="1" applyFill="1" applyBorder="1" applyAlignment="1">
      <alignment horizontal="center"/>
    </xf>
    <xf numFmtId="164" fontId="25" fillId="3" borderId="0" xfId="1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vertical="center"/>
    </xf>
    <xf numFmtId="165" fontId="15" fillId="3" borderId="0" xfId="0" applyNumberFormat="1" applyFont="1" applyFill="1" applyBorder="1" applyAlignment="1">
      <alignment horizontal="right" vertical="center"/>
    </xf>
    <xf numFmtId="173" fontId="18" fillId="2" borderId="0" xfId="30" applyNumberFormat="1" applyFont="1" applyFill="1"/>
    <xf numFmtId="0" fontId="27" fillId="2" borderId="2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164" fontId="0" fillId="2" borderId="2" xfId="0" applyNumberFormat="1" applyFill="1" applyBorder="1"/>
    <xf numFmtId="0" fontId="3" fillId="0" borderId="0" xfId="2"/>
    <xf numFmtId="3" fontId="28" fillId="2" borderId="7" xfId="0" applyNumberFormat="1" applyFont="1" applyFill="1" applyBorder="1"/>
    <xf numFmtId="165" fontId="29" fillId="2" borderId="0" xfId="0" applyNumberFormat="1" applyFont="1" applyFill="1" applyBorder="1"/>
    <xf numFmtId="0" fontId="29" fillId="2" borderId="0" xfId="0" applyFont="1" applyFill="1" applyBorder="1"/>
    <xf numFmtId="165" fontId="29" fillId="2" borderId="2" xfId="0" applyNumberFormat="1" applyFont="1" applyFill="1" applyBorder="1"/>
    <xf numFmtId="9" fontId="29" fillId="2" borderId="0" xfId="1" applyFont="1" applyFill="1" applyBorder="1" applyAlignment="1">
      <alignment horizontal="left"/>
    </xf>
    <xf numFmtId="165" fontId="30" fillId="2" borderId="2" xfId="0" applyNumberFormat="1" applyFont="1" applyFill="1" applyBorder="1"/>
    <xf numFmtId="9" fontId="30" fillId="2" borderId="0" xfId="1" applyFont="1" applyFill="1" applyBorder="1" applyAlignment="1">
      <alignment horizontal="left"/>
    </xf>
    <xf numFmtId="0" fontId="31" fillId="2" borderId="0" xfId="0" applyFont="1" applyFill="1"/>
    <xf numFmtId="173" fontId="31" fillId="2" borderId="0" xfId="30" applyNumberFormat="1" applyFont="1" applyFill="1"/>
    <xf numFmtId="3" fontId="31" fillId="2" borderId="0" xfId="0" applyNumberFormat="1" applyFont="1" applyFill="1"/>
    <xf numFmtId="173" fontId="20" fillId="2" borderId="0" xfId="30" applyNumberFormat="1" applyFont="1" applyFill="1"/>
    <xf numFmtId="0" fontId="0" fillId="2" borderId="0" xfId="0" applyFont="1" applyFill="1"/>
    <xf numFmtId="0" fontId="8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64" fontId="15" fillId="2" borderId="0" xfId="1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26" fillId="5" borderId="6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/>
    </xf>
    <xf numFmtId="0" fontId="32" fillId="3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Macro Región Centro: Presupuesto y ejecución de canon, y otros  2017
(Gobiernos Regionales y Locales)
</a:t>
            </a:r>
          </a:p>
        </c:rich>
      </c:tx>
      <c:layout>
        <c:manualLayout>
          <c:xMode val="edge"/>
          <c:yMode val="edge"/>
          <c:x val="0.12642202616854709"/>
          <c:y val="3.0868055555555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259955636086035E-2"/>
          <c:y val="0.24312986111111112"/>
          <c:w val="0.85664216128974524"/>
          <c:h val="0.58892152777777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Centro!$K$11</c:f>
              <c:strCache>
                <c:ptCount val="1"/>
                <c:pt idx="0">
                  <c:v>Presupuesto (Millones de S)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Centro!$F$12:$F$19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Centro!$K$12:$K$19</c:f>
              <c:numCache>
                <c:formatCode>#,##0.0</c:formatCode>
                <c:ptCount val="8"/>
                <c:pt idx="0">
                  <c:v>1167.942963</c:v>
                </c:pt>
                <c:pt idx="1">
                  <c:v>492.391524</c:v>
                </c:pt>
                <c:pt idx="2">
                  <c:v>358.098366</c:v>
                </c:pt>
                <c:pt idx="3">
                  <c:v>407.36409100000003</c:v>
                </c:pt>
                <c:pt idx="4">
                  <c:v>221.93515000000002</c:v>
                </c:pt>
                <c:pt idx="5">
                  <c:v>251.65127899999999</c:v>
                </c:pt>
                <c:pt idx="6">
                  <c:v>368.43215499999997</c:v>
                </c:pt>
                <c:pt idx="7">
                  <c:v>151.95525799999999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18720"/>
        <c:axId val="76872320"/>
      </c:barChart>
      <c:lineChart>
        <c:grouping val="standard"/>
        <c:varyColors val="0"/>
        <c:ser>
          <c:idx val="1"/>
          <c:order val="1"/>
          <c:tx>
            <c:strRef>
              <c:f>Centro!$L$11</c:f>
              <c:strCache>
                <c:ptCount val="1"/>
                <c:pt idx="0">
                  <c:v>Ejecución (%)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5"/>
          </c:marker>
          <c:dLbls>
            <c:dLbl>
              <c:idx val="0"/>
              <c:layout>
                <c:manualLayout>
                  <c:x val="-4.9093099895416603E-2"/>
                  <c:y val="-7.9340784286776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2609176685396636E-2"/>
                  <c:y val="-7.4932962937510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9092915314767227E-2"/>
                  <c:y val="-8.3748605636041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37089561853444E-2"/>
                  <c:y val="-7.4932962937510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377472039166292E-2"/>
                  <c:y val="-5.2916666666666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2063671053920707E-2"/>
                  <c:y val="-4.8506944444444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2063671053920624E-2"/>
                  <c:y val="-4.4097222222222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4406770561297786E-2"/>
                  <c:y val="-5.2916666666666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Centro!$F$12:$F$19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Centro!$L$12:$L$19</c:f>
              <c:numCache>
                <c:formatCode>0.0%</c:formatCode>
                <c:ptCount val="8"/>
                <c:pt idx="0">
                  <c:v>0.46225587730177542</c:v>
                </c:pt>
                <c:pt idx="1">
                  <c:v>0.52695637181601851</c:v>
                </c:pt>
                <c:pt idx="2">
                  <c:v>0.4869564777628726</c:v>
                </c:pt>
                <c:pt idx="3">
                  <c:v>0.53752658576869983</c:v>
                </c:pt>
                <c:pt idx="4">
                  <c:v>0.49996111927290471</c:v>
                </c:pt>
                <c:pt idx="5">
                  <c:v>0.54059563909468544</c:v>
                </c:pt>
                <c:pt idx="6">
                  <c:v>0.50996947321278197</c:v>
                </c:pt>
                <c:pt idx="7">
                  <c:v>0.58649421002595392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14272"/>
        <c:axId val="91920256"/>
      </c:lineChart>
      <c:valAx>
        <c:axId val="76872320"/>
        <c:scaling>
          <c:orientation val="minMax"/>
        </c:scaling>
        <c:delete val="0"/>
        <c:axPos val="r"/>
        <c:numFmt formatCode="#,##0.0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600">
                <a:solidFill>
                  <a:schemeClr val="bg1"/>
                </a:solidFill>
                <a:latin typeface="Arial Narrow" panose="020B0606020202030204" pitchFamily="34" charset="0"/>
              </a:defRPr>
            </a:pPr>
            <a:endParaRPr lang="es-PE"/>
          </a:p>
        </c:txPr>
        <c:crossAx val="91918720"/>
        <c:crosses val="max"/>
        <c:crossBetween val="between"/>
      </c:valAx>
      <c:catAx>
        <c:axId val="91918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6872320"/>
        <c:crosses val="autoZero"/>
        <c:auto val="1"/>
        <c:lblAlgn val="ctr"/>
        <c:lblOffset val="100"/>
        <c:noMultiLvlLbl val="0"/>
      </c:catAx>
      <c:valAx>
        <c:axId val="9192025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600">
                <a:solidFill>
                  <a:schemeClr val="bg1"/>
                </a:solidFill>
              </a:defRPr>
            </a:pPr>
            <a:endParaRPr lang="es-PE"/>
          </a:p>
        </c:txPr>
        <c:crossAx val="98214272"/>
        <c:crosses val="autoZero"/>
        <c:crossBetween val="between"/>
      </c:valAx>
      <c:catAx>
        <c:axId val="98214272"/>
        <c:scaling>
          <c:orientation val="minMax"/>
        </c:scaling>
        <c:delete val="1"/>
        <c:axPos val="b"/>
        <c:majorTickMark val="out"/>
        <c:minorTickMark val="none"/>
        <c:tickLblPos val="nextTo"/>
        <c:crossAx val="919202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8996540884042221"/>
          <c:y val="0.13422604166666666"/>
          <c:w val="0.61507229199964342"/>
          <c:h val="0.14582357191794373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Centro: Ejecución de canon, sobrecanon, regalías, renta de aduanas y participaciones, 2017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7222465915892742E-2"/>
          <c:y val="0.26124999999999998"/>
          <c:w val="0.89552056484614539"/>
          <c:h val="0.53679791666666665"/>
        </c:manualLayout>
      </c:layout>
      <c:barChart>
        <c:barDir val="col"/>
        <c:grouping val="clustered"/>
        <c:varyColors val="0"/>
        <c:ser>
          <c:idx val="0"/>
          <c:order val="0"/>
          <c:tx>
            <c:v>GR</c:v>
          </c:tx>
          <c:invertIfNegative val="0"/>
          <c:dLbls>
            <c:dLbl>
              <c:idx val="0"/>
              <c:layout>
                <c:manualLayout>
                  <c:x val="-7.051692794946768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solidFill>
                      <a:schemeClr val="accent2">
                        <a:lumMod val="50000"/>
                      </a:schemeClr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Centro!$F$12:$F$19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Centro!$H$12:$H$19</c:f>
              <c:numCache>
                <c:formatCode>0.0%</c:formatCode>
                <c:ptCount val="8"/>
                <c:pt idx="0">
                  <c:v>0.36837497434634564</c:v>
                </c:pt>
                <c:pt idx="1">
                  <c:v>0.72450486971603101</c:v>
                </c:pt>
                <c:pt idx="2">
                  <c:v>0.57511390335623869</c:v>
                </c:pt>
                <c:pt idx="3">
                  <c:v>0.35039016510127929</c:v>
                </c:pt>
                <c:pt idx="4">
                  <c:v>0.63552229203967903</c:v>
                </c:pt>
                <c:pt idx="5">
                  <c:v>0.49323537841357196</c:v>
                </c:pt>
                <c:pt idx="6">
                  <c:v>0.79195982867661052</c:v>
                </c:pt>
                <c:pt idx="7">
                  <c:v>0.67663749161628628</c:v>
                </c:pt>
              </c:numCache>
            </c:numRef>
          </c:val>
        </c:ser>
        <c:ser>
          <c:idx val="1"/>
          <c:order val="1"/>
          <c:tx>
            <c:v>GL</c:v>
          </c:tx>
          <c:invertIfNegative val="0"/>
          <c:dLbls>
            <c:dLbl>
              <c:idx val="0"/>
              <c:layout>
                <c:manualLayout>
                  <c:x val="7.051692794946768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4022570599290242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75282132491128E-2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75282132491128E-2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402257059929024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0516927949467682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4022570599290242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Centro!$F$12:$F$19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Centro!$J$12:$J$19</c:f>
              <c:numCache>
                <c:formatCode>0.0%</c:formatCode>
                <c:ptCount val="8"/>
                <c:pt idx="0">
                  <c:v>0.49240833050328642</c:v>
                </c:pt>
                <c:pt idx="1">
                  <c:v>0.49952452762433269</c:v>
                </c:pt>
                <c:pt idx="2">
                  <c:v>0.46816872114436658</c:v>
                </c:pt>
                <c:pt idx="3">
                  <c:v>0.59871275335427476</c:v>
                </c:pt>
                <c:pt idx="4">
                  <c:v>0.49345154625228738</c:v>
                </c:pt>
                <c:pt idx="5">
                  <c:v>0.54933793935681297</c:v>
                </c:pt>
                <c:pt idx="6">
                  <c:v>0.47770979183715756</c:v>
                </c:pt>
                <c:pt idx="7">
                  <c:v>0.56441835824094644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87584"/>
        <c:axId val="64789120"/>
      </c:barChart>
      <c:catAx>
        <c:axId val="64787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64789120"/>
        <c:crosses val="autoZero"/>
        <c:auto val="1"/>
        <c:lblAlgn val="ctr"/>
        <c:lblOffset val="100"/>
        <c:noMultiLvlLbl val="0"/>
      </c:catAx>
      <c:valAx>
        <c:axId val="64789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478758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42545213196178833"/>
          <c:y val="0.15179791666666662"/>
          <c:w val="0.1532064472831364"/>
          <c:h val="0.13817708333333334"/>
        </c:manualLayout>
      </c:layout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>
                <a:latin typeface="Arial Narrow" panose="020B0606020202030204" pitchFamily="34" charset="0"/>
              </a:rPr>
              <a:t>Macro Región Centro: Ejecución de los recursos de canon, sobrecanon, regalías, renta de aduanas y participaciones, 2010-2017
(% avance)
</a:t>
            </a:r>
          </a:p>
        </c:rich>
      </c:tx>
      <c:layout>
        <c:manualLayout>
          <c:xMode val="edge"/>
          <c:yMode val="edge"/>
          <c:x val="0.13191166666666668"/>
          <c:y val="2.20486111111111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869074074074068E-2"/>
          <c:y val="0.23416736111111111"/>
          <c:w val="0.88137055555555555"/>
          <c:h val="0.5848062499999999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Centro!$L$23:$L$24</c:f>
              <c:strCache>
                <c:ptCount val="1"/>
                <c:pt idx="0">
                  <c:v>Avance G. Regional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solidFill>
                      <a:srgbClr val="00206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Centro!$D$25:$E$32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Centro!$L$25:$L$32</c:f>
              <c:numCache>
                <c:formatCode>0.0%</c:formatCode>
                <c:ptCount val="8"/>
                <c:pt idx="0">
                  <c:v>0.54066022959597271</c:v>
                </c:pt>
                <c:pt idx="1">
                  <c:v>0.7107172430062767</c:v>
                </c:pt>
                <c:pt idx="2">
                  <c:v>0.73550058511996952</c:v>
                </c:pt>
                <c:pt idx="3">
                  <c:v>0.60826043083361003</c:v>
                </c:pt>
                <c:pt idx="4">
                  <c:v>0.55161046270512393</c:v>
                </c:pt>
                <c:pt idx="5">
                  <c:v>0.53007439809941292</c:v>
                </c:pt>
                <c:pt idx="6">
                  <c:v>0.52741732645451178</c:v>
                </c:pt>
                <c:pt idx="7">
                  <c:v>0.47317315090837686</c:v>
                </c:pt>
              </c:numCache>
            </c:numRef>
          </c:val>
        </c:ser>
        <c:ser>
          <c:idx val="3"/>
          <c:order val="1"/>
          <c:tx>
            <c:strRef>
              <c:f>Centro!$M$23:$M$24</c:f>
              <c:strCache>
                <c:ptCount val="1"/>
                <c:pt idx="0">
                  <c:v>Avance G. Locales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2.3518518518518519E-3"/>
                  <c:y val="-4.85069444444444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111111111111111E-2"/>
                  <c:y val="-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407407407407407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7592592592592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407407407407407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81481481481481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6462962962962964E-2"/>
                  <c:y val="-1.32291666666665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solidFill>
                      <a:schemeClr val="accent2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Centro!$D$25:$E$32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Centro!$M$25:$M$32</c:f>
              <c:numCache>
                <c:formatCode>0.0%</c:formatCode>
                <c:ptCount val="8"/>
                <c:pt idx="0">
                  <c:v>0.63014783444241063</c:v>
                </c:pt>
                <c:pt idx="1">
                  <c:v>0.55720944369477887</c:v>
                </c:pt>
                <c:pt idx="2">
                  <c:v>0.63085509821078745</c:v>
                </c:pt>
                <c:pt idx="3">
                  <c:v>0.63725423431107775</c:v>
                </c:pt>
                <c:pt idx="4">
                  <c:v>0.6360884624877069</c:v>
                </c:pt>
                <c:pt idx="5">
                  <c:v>0.59896033156183281</c:v>
                </c:pt>
                <c:pt idx="6">
                  <c:v>0.63700068807142063</c:v>
                </c:pt>
                <c:pt idx="7">
                  <c:v>0.5084348703003192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63744"/>
        <c:axId val="65665280"/>
      </c:barChart>
      <c:catAx>
        <c:axId val="656637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65665280"/>
        <c:crosses val="autoZero"/>
        <c:auto val="1"/>
        <c:lblAlgn val="ctr"/>
        <c:lblOffset val="100"/>
        <c:noMultiLvlLbl val="0"/>
      </c:catAx>
      <c:valAx>
        <c:axId val="65665280"/>
        <c:scaling>
          <c:orientation val="minMax"/>
          <c:max val="0.8"/>
          <c:min val="0.30000000000000004"/>
        </c:scaling>
        <c:delete val="0"/>
        <c:axPos val="l"/>
        <c:numFmt formatCode="0.0%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700">
                <a:solidFill>
                  <a:schemeClr val="bg1"/>
                </a:solidFill>
              </a:defRPr>
            </a:pPr>
            <a:endParaRPr lang="es-PE"/>
          </a:p>
        </c:txPr>
        <c:crossAx val="65663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007870370370369"/>
          <c:y val="0.19293819444444443"/>
          <c:w val="0.16072722222222222"/>
          <c:h val="0.12708819444444444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Centro: Transferencias de canon, sobrecanon, regalías, renta de aduanas y participaciones a gobiernos regionales y locales, 2017
(Millones S/)
</a:t>
            </a:r>
          </a:p>
        </c:rich>
      </c:tx>
      <c:overlay val="0"/>
    </c:title>
    <c:autoTitleDeleted val="0"/>
    <c:view3D>
      <c:rotX val="4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079629629629629"/>
          <c:y val="0.35032395833333335"/>
          <c:w val="0.60957154350125797"/>
          <c:h val="0.50710451388888889"/>
        </c:manualLayout>
      </c:layout>
      <c:pie3D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Lbls>
            <c:dLbl>
              <c:idx val="0"/>
              <c:layout>
                <c:manualLayout>
                  <c:x val="1.6462798505361909E-2"/>
                  <c:y val="-3.5278125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7627269440814612E-2"/>
                  <c:y val="0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2332090270925375E-2"/>
                  <c:y val="1.3766666666666667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5.1739879931135234E-2"/>
                  <c:y val="-3.5277777777777859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5.9033796777816297E-2"/>
                  <c:y val="-9.295138888888889E-4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5.5231362953480724E-2"/>
                  <c:y val="-1.0405208333333334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1.1889747476094384E-2"/>
                  <c:y val="-7.0659722222222218E-4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2.1191417535625073E-2"/>
                  <c:y val="-1.8568402777777777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>
                  <a:solidFill>
                    <a:schemeClr val="accent2"/>
                  </a:solidFill>
                </a:ln>
              </c:spPr>
            </c:leaderLines>
          </c:dLbls>
          <c:cat>
            <c:strRef>
              <c:f>Centro!$R$63:$R$70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Huancavelica</c:v>
                </c:pt>
                <c:pt idx="3">
                  <c:v>Ayacucho</c:v>
                </c:pt>
                <c:pt idx="4">
                  <c:v>Junín</c:v>
                </c:pt>
                <c:pt idx="5">
                  <c:v>Ica</c:v>
                </c:pt>
                <c:pt idx="6">
                  <c:v>Huánuco</c:v>
                </c:pt>
                <c:pt idx="7">
                  <c:v>Pasco</c:v>
                </c:pt>
              </c:strCache>
            </c:strRef>
          </c:cat>
          <c:val>
            <c:numRef>
              <c:f>Centro!$T$63:$T$70</c:f>
              <c:numCache>
                <c:formatCode>_ * #,##0.0_ ;_ * \-#,##0.0_ ;_ * "-"??_ ;_ @_ </c:formatCode>
                <c:ptCount val="8"/>
                <c:pt idx="0">
                  <c:v>846.84629464999989</c:v>
                </c:pt>
                <c:pt idx="1">
                  <c:v>382.44315501</c:v>
                </c:pt>
                <c:pt idx="2">
                  <c:v>303.79894606000005</c:v>
                </c:pt>
                <c:pt idx="3">
                  <c:v>254.45309430999998</c:v>
                </c:pt>
                <c:pt idx="4">
                  <c:v>253.02904279999998</c:v>
                </c:pt>
                <c:pt idx="5">
                  <c:v>209.26807858000001</c:v>
                </c:pt>
                <c:pt idx="6">
                  <c:v>164.56808405999999</c:v>
                </c:pt>
                <c:pt idx="7">
                  <c:v>117.15258242999998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27454</xdr:colOff>
      <xdr:row>3</xdr:row>
      <xdr:rowOff>33618</xdr:rowOff>
    </xdr:from>
    <xdr:to>
      <xdr:col>14</xdr:col>
      <xdr:colOff>699807</xdr:colOff>
      <xdr:row>5</xdr:row>
      <xdr:rowOff>100853</xdr:rowOff>
    </xdr:to>
    <xdr:sp macro="" textlink="">
      <xdr:nvSpPr>
        <xdr:cNvPr id="10" name="9 Flecha derecha"/>
        <xdr:cNvSpPr/>
      </xdr:nvSpPr>
      <xdr:spPr>
        <a:xfrm>
          <a:off x="10962154" y="605118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15</xdr:col>
      <xdr:colOff>702049</xdr:colOff>
      <xdr:row>5</xdr:row>
      <xdr:rowOff>182935</xdr:rowOff>
    </xdr:from>
    <xdr:to>
      <xdr:col>22</xdr:col>
      <xdr:colOff>769170</xdr:colOff>
      <xdr:row>21</xdr:row>
      <xdr:rowOff>62560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734787</xdr:colOff>
      <xdr:row>26</xdr:row>
      <xdr:rowOff>104774</xdr:rowOff>
    </xdr:from>
    <xdr:to>
      <xdr:col>22</xdr:col>
      <xdr:colOff>787180</xdr:colOff>
      <xdr:row>41</xdr:row>
      <xdr:rowOff>127274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774442</xdr:colOff>
      <xdr:row>44</xdr:row>
      <xdr:rowOff>7123</xdr:rowOff>
    </xdr:from>
    <xdr:to>
      <xdr:col>22</xdr:col>
      <xdr:colOff>818030</xdr:colOff>
      <xdr:row>59</xdr:row>
      <xdr:rowOff>29623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733144</xdr:colOff>
      <xdr:row>60</xdr:row>
      <xdr:rowOff>96089</xdr:rowOff>
    </xdr:from>
    <xdr:to>
      <xdr:col>22</xdr:col>
      <xdr:colOff>776732</xdr:colOff>
      <xdr:row>75</xdr:row>
      <xdr:rowOff>118589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0.00183</cdr:x>
      <cdr:y>0.92532</cdr:y>
    </cdr:from>
    <cdr:to>
      <cdr:x>1</cdr:x>
      <cdr:y>0.99247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926" y="2663359"/>
          <a:ext cx="5413607" cy="193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0.92478</cdr:y>
    </cdr:from>
    <cdr:to>
      <cdr:x>1</cdr:x>
      <cdr:y>0.99184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63371"/>
          <a:ext cx="5400000" cy="193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0.92006</cdr:y>
    </cdr:from>
    <cdr:to>
      <cdr:x>1</cdr:x>
      <cdr:y>0.98712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9765"/>
          <a:ext cx="5400000" cy="193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0.93294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86862"/>
          <a:ext cx="5400000" cy="193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B2" sqref="B2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234" t="s">
        <v>102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</row>
    <row r="4" spans="2:18" ht="19.5" customHeight="1" x14ac:dyDescent="0.25">
      <c r="B4" s="235" t="s">
        <v>113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</row>
    <row r="5" spans="2:18" ht="15" customHeight="1" x14ac:dyDescent="0.25">
      <c r="B5" s="236" t="s">
        <v>103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workbookViewId="0">
      <selection activeCell="A8" sqref="A8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79" t="s">
        <v>121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2:15" ht="15" customHeight="1" x14ac:dyDescent="0.25"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2:15" x14ac:dyDescent="0.25">
      <c r="B3" s="8" t="str">
        <f>+B7</f>
        <v>1. Presupuesto y Ejecución del Canon y otros, 2017</v>
      </c>
      <c r="C3" s="20"/>
      <c r="D3" s="20"/>
      <c r="E3" s="20"/>
      <c r="F3" s="20"/>
      <c r="G3" s="20"/>
      <c r="H3" s="8" t="str">
        <f>+B46</f>
        <v>3. Transferencias de Canon y otros.</v>
      </c>
      <c r="I3" s="21"/>
      <c r="J3" s="21"/>
      <c r="K3" s="21"/>
      <c r="L3" s="21"/>
      <c r="M3" s="8"/>
      <c r="N3" s="22"/>
      <c r="O3" s="22"/>
    </row>
    <row r="4" spans="2:15" x14ac:dyDescent="0.25">
      <c r="B4" s="8" t="str">
        <f>+B26</f>
        <v>2. Peso del Gasto financiado por Canon y Otros en el Gasto Total</v>
      </c>
      <c r="C4" s="20"/>
      <c r="D4" s="20"/>
      <c r="E4" s="20"/>
      <c r="F4" s="20"/>
      <c r="G4" s="20"/>
      <c r="H4" s="134" t="str">
        <f>+B69</f>
        <v>4. Transferencia de Canon a los Gobiernos Sub Nacionales - Detalle</v>
      </c>
      <c r="I4" s="21"/>
      <c r="J4" s="21"/>
      <c r="K4" s="21"/>
      <c r="L4" s="21"/>
      <c r="M4" s="8"/>
      <c r="N4" s="22"/>
      <c r="O4" s="22"/>
    </row>
    <row r="5" spans="2:15" x14ac:dyDescent="0.25">
      <c r="B5" s="8"/>
      <c r="C5" s="20"/>
      <c r="D5" s="20"/>
      <c r="E5" s="20"/>
      <c r="F5" s="20"/>
      <c r="G5" s="20"/>
      <c r="H5" s="8"/>
      <c r="I5" s="21"/>
      <c r="J5" s="21"/>
      <c r="K5" s="21"/>
      <c r="L5" s="21"/>
      <c r="M5" s="8"/>
      <c r="N5" s="22"/>
      <c r="O5" s="22"/>
    </row>
    <row r="6" spans="2:15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x14ac:dyDescent="0.25">
      <c r="B7" s="81" t="s">
        <v>53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</row>
    <row r="8" spans="2:15" x14ac:dyDescent="0.25">
      <c r="B8" s="84"/>
      <c r="C8" s="37"/>
      <c r="D8" s="262" t="s">
        <v>54</v>
      </c>
      <c r="E8" s="262"/>
      <c r="F8" s="262"/>
      <c r="G8" s="262"/>
      <c r="H8" s="262"/>
      <c r="I8" s="262"/>
      <c r="J8" s="262"/>
      <c r="K8" s="262"/>
      <c r="L8" s="262"/>
      <c r="M8" s="37"/>
      <c r="N8" s="37"/>
      <c r="O8" s="85"/>
    </row>
    <row r="9" spans="2:15" ht="15" customHeight="1" x14ac:dyDescent="0.25">
      <c r="B9" s="86"/>
      <c r="C9" s="10"/>
      <c r="D9" s="261" t="s">
        <v>105</v>
      </c>
      <c r="E9" s="261"/>
      <c r="F9" s="261"/>
      <c r="G9" s="261"/>
      <c r="H9" s="261"/>
      <c r="I9" s="261"/>
      <c r="J9" s="261"/>
      <c r="K9" s="261"/>
      <c r="L9" s="261"/>
      <c r="M9" s="37"/>
      <c r="N9" s="37"/>
      <c r="O9" s="85"/>
    </row>
    <row r="10" spans="2:15" ht="15" customHeight="1" x14ac:dyDescent="0.25">
      <c r="B10" s="86"/>
      <c r="C10" s="10"/>
      <c r="D10" s="268" t="s">
        <v>2</v>
      </c>
      <c r="E10" s="263" t="s">
        <v>7</v>
      </c>
      <c r="F10" s="264"/>
      <c r="G10" s="265"/>
      <c r="H10" s="277" t="s">
        <v>8</v>
      </c>
      <c r="I10" s="277"/>
      <c r="J10" s="277"/>
      <c r="K10" s="268" t="s">
        <v>9</v>
      </c>
      <c r="L10" s="268" t="s">
        <v>10</v>
      </c>
      <c r="M10" s="269" t="s">
        <v>11</v>
      </c>
      <c r="N10" s="46"/>
      <c r="O10" s="87"/>
    </row>
    <row r="11" spans="2:15" x14ac:dyDescent="0.25">
      <c r="B11" s="86"/>
      <c r="C11" s="10"/>
      <c r="D11" s="268"/>
      <c r="E11" s="218" t="s">
        <v>12</v>
      </c>
      <c r="F11" s="218" t="s">
        <v>13</v>
      </c>
      <c r="G11" s="218" t="s">
        <v>3</v>
      </c>
      <c r="H11" s="218" t="s">
        <v>12</v>
      </c>
      <c r="I11" s="218" t="s">
        <v>13</v>
      </c>
      <c r="J11" s="218" t="s">
        <v>3</v>
      </c>
      <c r="K11" s="268"/>
      <c r="L11" s="268"/>
      <c r="M11" s="269"/>
      <c r="N11" s="37"/>
      <c r="O11" s="85"/>
    </row>
    <row r="12" spans="2:15" ht="15" customHeight="1" x14ac:dyDescent="0.25">
      <c r="B12" s="86"/>
      <c r="C12" s="10"/>
      <c r="D12" s="27">
        <v>2010</v>
      </c>
      <c r="E12" s="96">
        <v>94.839057999999994</v>
      </c>
      <c r="F12" s="96">
        <v>261.363608</v>
      </c>
      <c r="G12" s="97">
        <f>+F12+E12</f>
        <v>356.20266600000002</v>
      </c>
      <c r="H12" s="96">
        <v>72.990165000000005</v>
      </c>
      <c r="I12" s="96">
        <v>168.34892600000001</v>
      </c>
      <c r="J12" s="97">
        <f>+I12+H12</f>
        <v>241.339091</v>
      </c>
      <c r="K12" s="94">
        <f>+H12/E12</f>
        <v>0.76962136211854837</v>
      </c>
      <c r="L12" s="94">
        <f>+I12/F12</f>
        <v>0.6441176998138165</v>
      </c>
      <c r="M12" s="95">
        <f>+J12/G12</f>
        <v>0.67753308449409522</v>
      </c>
      <c r="N12" s="58"/>
      <c r="O12" s="85"/>
    </row>
    <row r="13" spans="2:15" x14ac:dyDescent="0.25">
      <c r="B13" s="86"/>
      <c r="C13" s="10"/>
      <c r="D13" s="27">
        <v>2011</v>
      </c>
      <c r="E13" s="96">
        <v>99.395401000000007</v>
      </c>
      <c r="F13" s="96">
        <v>301.45513399999999</v>
      </c>
      <c r="G13" s="97">
        <f t="shared" ref="G13:G20" si="0">+F13+E13</f>
        <v>400.85053499999998</v>
      </c>
      <c r="H13" s="96">
        <v>73.662809999999993</v>
      </c>
      <c r="I13" s="96">
        <v>144.175622</v>
      </c>
      <c r="J13" s="97">
        <f t="shared" ref="J13:J20" si="1">+I13+H13</f>
        <v>217.83843200000001</v>
      </c>
      <c r="K13" s="94">
        <f t="shared" ref="K13:M20" si="2">+H13/E13</f>
        <v>0.74110883661508631</v>
      </c>
      <c r="L13" s="94">
        <f t="shared" si="2"/>
        <v>0.47826560485780284</v>
      </c>
      <c r="M13" s="95">
        <f t="shared" si="2"/>
        <v>0.54344054199653247</v>
      </c>
      <c r="N13" s="37"/>
      <c r="O13" s="85"/>
    </row>
    <row r="14" spans="2:15" x14ac:dyDescent="0.25">
      <c r="B14" s="86"/>
      <c r="C14" s="10"/>
      <c r="D14" s="27">
        <v>2012</v>
      </c>
      <c r="E14" s="96">
        <v>72.827512999999996</v>
      </c>
      <c r="F14" s="96">
        <v>347.98538500000001</v>
      </c>
      <c r="G14" s="97">
        <f t="shared" si="0"/>
        <v>420.81289800000002</v>
      </c>
      <c r="H14" s="96">
        <v>57.267373999999997</v>
      </c>
      <c r="I14" s="96">
        <v>188.09970799999999</v>
      </c>
      <c r="J14" s="97">
        <f t="shared" si="1"/>
        <v>245.36708199999998</v>
      </c>
      <c r="K14" s="94">
        <f t="shared" si="2"/>
        <v>0.78634257358204718</v>
      </c>
      <c r="L14" s="94">
        <f t="shared" si="2"/>
        <v>0.54053910338791955</v>
      </c>
      <c r="M14" s="95">
        <f t="shared" si="2"/>
        <v>0.58307880572614956</v>
      </c>
      <c r="N14" s="37"/>
      <c r="O14" s="85"/>
    </row>
    <row r="15" spans="2:15" x14ac:dyDescent="0.25">
      <c r="B15" s="86"/>
      <c r="C15" s="10"/>
      <c r="D15" s="27">
        <v>2013</v>
      </c>
      <c r="E15" s="96">
        <v>40.818603000000003</v>
      </c>
      <c r="F15" s="96">
        <v>346.53114199999999</v>
      </c>
      <c r="G15" s="97">
        <f t="shared" si="0"/>
        <v>387.34974499999998</v>
      </c>
      <c r="H15" s="96">
        <v>30.424036000000001</v>
      </c>
      <c r="I15" s="96">
        <v>168.39382900000001</v>
      </c>
      <c r="J15" s="97">
        <f t="shared" si="1"/>
        <v>198.81786500000001</v>
      </c>
      <c r="K15" s="94">
        <f t="shared" si="2"/>
        <v>0.74534731137172916</v>
      </c>
      <c r="L15" s="94">
        <f t="shared" si="2"/>
        <v>0.48594140205730779</v>
      </c>
      <c r="M15" s="95">
        <f t="shared" si="2"/>
        <v>0.51327738708076343</v>
      </c>
      <c r="N15" s="37"/>
      <c r="O15" s="85"/>
    </row>
    <row r="16" spans="2:15" x14ac:dyDescent="0.25">
      <c r="B16" s="86"/>
      <c r="C16" s="10"/>
      <c r="D16" s="27">
        <v>2014</v>
      </c>
      <c r="E16" s="96">
        <v>28.025542000000002</v>
      </c>
      <c r="F16" s="96">
        <v>333.48351600000001</v>
      </c>
      <c r="G16" s="97">
        <f t="shared" si="0"/>
        <v>361.50905799999998</v>
      </c>
      <c r="H16" s="96">
        <v>12.424942</v>
      </c>
      <c r="I16" s="96">
        <v>192.97280000000001</v>
      </c>
      <c r="J16" s="97">
        <f t="shared" si="1"/>
        <v>205.39774199999999</v>
      </c>
      <c r="K16" s="94">
        <f t="shared" si="2"/>
        <v>0.44334350429333352</v>
      </c>
      <c r="L16" s="94">
        <f t="shared" si="2"/>
        <v>0.57865768693646613</v>
      </c>
      <c r="M16" s="95">
        <f t="shared" si="2"/>
        <v>0.56816762251085839</v>
      </c>
      <c r="N16" s="37"/>
      <c r="O16" s="85"/>
    </row>
    <row r="17" spans="2:15" x14ac:dyDescent="0.25">
      <c r="B17" s="86"/>
      <c r="C17" s="10"/>
      <c r="D17" s="27">
        <v>2015</v>
      </c>
      <c r="E17" s="96">
        <v>44.816685999999997</v>
      </c>
      <c r="F17" s="96">
        <v>273.85748100000001</v>
      </c>
      <c r="G17" s="97">
        <f t="shared" si="0"/>
        <v>318.67416700000001</v>
      </c>
      <c r="H17" s="96">
        <v>32.564157999999999</v>
      </c>
      <c r="I17" s="96">
        <v>130.77757800000001</v>
      </c>
      <c r="J17" s="97">
        <f t="shared" si="1"/>
        <v>163.341736</v>
      </c>
      <c r="K17" s="94">
        <f t="shared" si="2"/>
        <v>0.72660789778164325</v>
      </c>
      <c r="L17" s="94">
        <f t="shared" si="2"/>
        <v>0.47753881881357113</v>
      </c>
      <c r="M17" s="95">
        <f t="shared" si="2"/>
        <v>0.51256660537532683</v>
      </c>
      <c r="N17" s="37"/>
      <c r="O17" s="85"/>
    </row>
    <row r="18" spans="2:15" x14ac:dyDescent="0.25">
      <c r="B18" s="86"/>
      <c r="C18" s="10"/>
      <c r="D18" s="27">
        <v>2016</v>
      </c>
      <c r="E18" s="96">
        <v>31.931191999999999</v>
      </c>
      <c r="F18" s="96">
        <v>307.59126199999997</v>
      </c>
      <c r="G18" s="97">
        <f t="shared" si="0"/>
        <v>339.52245399999998</v>
      </c>
      <c r="H18" s="96">
        <v>23.991492999999998</v>
      </c>
      <c r="I18" s="96">
        <v>186.991187</v>
      </c>
      <c r="J18" s="97">
        <f t="shared" si="1"/>
        <v>210.98267999999999</v>
      </c>
      <c r="K18" s="94">
        <f t="shared" si="2"/>
        <v>0.75134974604142557</v>
      </c>
      <c r="L18" s="94">
        <f t="shared" si="2"/>
        <v>0.60792099809389255</v>
      </c>
      <c r="M18" s="95">
        <f t="shared" si="2"/>
        <v>0.62141009383726942</v>
      </c>
      <c r="N18" s="37"/>
      <c r="O18" s="85"/>
    </row>
    <row r="19" spans="2:15" x14ac:dyDescent="0.25">
      <c r="B19" s="86"/>
      <c r="C19" s="10"/>
      <c r="D19" s="27">
        <v>2017</v>
      </c>
      <c r="E19" s="96">
        <v>37.821806000000002</v>
      </c>
      <c r="F19" s="96">
        <v>330.61034899999999</v>
      </c>
      <c r="G19" s="97">
        <f t="shared" si="0"/>
        <v>368.43215499999997</v>
      </c>
      <c r="H19" s="96">
        <v>29.953351000000001</v>
      </c>
      <c r="I19" s="96">
        <v>157.935801</v>
      </c>
      <c r="J19" s="97">
        <f t="shared" si="1"/>
        <v>187.889152</v>
      </c>
      <c r="K19" s="94">
        <f t="shared" si="2"/>
        <v>0.79195982867661052</v>
      </c>
      <c r="L19" s="94">
        <f t="shared" si="2"/>
        <v>0.47770979183715756</v>
      </c>
      <c r="M19" s="95">
        <f t="shared" si="2"/>
        <v>0.50996947321278197</v>
      </c>
      <c r="N19" s="37"/>
      <c r="O19" s="85"/>
    </row>
    <row r="20" spans="2:15" x14ac:dyDescent="0.25">
      <c r="B20" s="86"/>
      <c r="C20" s="10"/>
      <c r="D20" s="27" t="s">
        <v>55</v>
      </c>
      <c r="E20" s="96">
        <v>22.645163</v>
      </c>
      <c r="F20" s="96">
        <v>264.56603000000001</v>
      </c>
      <c r="G20" s="97">
        <f t="shared" si="0"/>
        <v>287.21119300000004</v>
      </c>
      <c r="H20" s="96">
        <v>6.9004110000000001</v>
      </c>
      <c r="I20" s="96">
        <v>24.863765000000001</v>
      </c>
      <c r="J20" s="97">
        <f t="shared" si="1"/>
        <v>31.764175999999999</v>
      </c>
      <c r="K20" s="94">
        <f t="shared" si="2"/>
        <v>0.30471898126765529</v>
      </c>
      <c r="L20" s="94">
        <f t="shared" si="2"/>
        <v>9.3979431146167927E-2</v>
      </c>
      <c r="M20" s="95">
        <f t="shared" si="2"/>
        <v>0.11059518839852454</v>
      </c>
      <c r="N20" s="37"/>
      <c r="O20" s="85"/>
    </row>
    <row r="21" spans="2:15" x14ac:dyDescent="0.25">
      <c r="B21" s="86"/>
      <c r="C21" s="10"/>
      <c r="D21" s="48" t="s">
        <v>104</v>
      </c>
      <c r="E21" s="215"/>
      <c r="F21" s="215"/>
      <c r="G21" s="215"/>
      <c r="H21" s="215"/>
      <c r="I21" s="48"/>
      <c r="J21" s="50"/>
      <c r="K21" s="50"/>
      <c r="L21" s="50"/>
      <c r="M21" s="52"/>
      <c r="N21" s="37"/>
      <c r="O21" s="85"/>
    </row>
    <row r="22" spans="2:15" ht="15" customHeight="1" x14ac:dyDescent="0.25">
      <c r="B22" s="84"/>
      <c r="C22" s="53"/>
      <c r="D22" s="243" t="s">
        <v>56</v>
      </c>
      <c r="E22" s="243"/>
      <c r="F22" s="243"/>
      <c r="G22" s="243"/>
      <c r="H22" s="243"/>
      <c r="I22" s="243"/>
      <c r="J22" s="243"/>
      <c r="K22" s="243"/>
      <c r="L22" s="243"/>
      <c r="M22" s="243"/>
      <c r="N22" s="37"/>
      <c r="O22" s="85"/>
    </row>
    <row r="23" spans="2:15" x14ac:dyDescent="0.25">
      <c r="B23" s="88"/>
      <c r="C23" s="89"/>
      <c r="D23" s="89"/>
      <c r="E23" s="89"/>
      <c r="F23" s="89"/>
      <c r="G23" s="89"/>
      <c r="H23" s="90"/>
      <c r="I23" s="90"/>
      <c r="J23" s="91"/>
      <c r="K23" s="91"/>
      <c r="L23" s="91"/>
      <c r="M23" s="91"/>
      <c r="N23" s="91"/>
      <c r="O23" s="92"/>
    </row>
    <row r="24" spans="2:15" x14ac:dyDescent="0.25">
      <c r="B24" s="46"/>
      <c r="C24" s="46"/>
      <c r="D24" s="46"/>
      <c r="E24" s="46"/>
      <c r="F24" s="46"/>
      <c r="G24" s="46"/>
      <c r="H24" s="37"/>
      <c r="I24" s="37"/>
      <c r="J24" s="19"/>
      <c r="K24" s="19"/>
      <c r="L24" s="19"/>
      <c r="M24" s="19"/>
      <c r="N24" s="19"/>
      <c r="O24" s="19"/>
    </row>
    <row r="25" spans="2:15" x14ac:dyDescent="0.25">
      <c r="B25" s="46"/>
      <c r="C25" s="46"/>
      <c r="D25" s="46"/>
      <c r="E25" s="46"/>
      <c r="F25" s="46"/>
      <c r="G25" s="46"/>
      <c r="H25" s="37"/>
      <c r="I25" s="37"/>
      <c r="J25" s="19"/>
      <c r="K25" s="19"/>
      <c r="L25" s="19"/>
      <c r="M25" s="19"/>
      <c r="N25" s="19"/>
      <c r="O25" s="19"/>
    </row>
    <row r="26" spans="2:15" x14ac:dyDescent="0.25">
      <c r="B26" s="81" t="s">
        <v>4</v>
      </c>
      <c r="C26" s="82"/>
      <c r="D26" s="82"/>
      <c r="E26" s="82"/>
      <c r="F26" s="82"/>
      <c r="G26" s="82"/>
      <c r="H26" s="82"/>
      <c r="I26" s="82"/>
      <c r="J26" s="98"/>
      <c r="K26" s="98"/>
      <c r="L26" s="98"/>
      <c r="M26" s="98"/>
      <c r="N26" s="98"/>
      <c r="O26" s="99"/>
    </row>
    <row r="27" spans="2:15" x14ac:dyDescent="0.25">
      <c r="B27" s="24"/>
      <c r="C27" s="37"/>
      <c r="D27" s="37"/>
      <c r="E27" s="267" t="s">
        <v>57</v>
      </c>
      <c r="F27" s="267"/>
      <c r="G27" s="267"/>
      <c r="H27" s="267"/>
      <c r="I27" s="267"/>
      <c r="J27" s="267"/>
      <c r="K27" s="267"/>
      <c r="L27" s="10"/>
      <c r="M27" s="10"/>
      <c r="N27" s="10"/>
      <c r="O27" s="100"/>
    </row>
    <row r="28" spans="2:15" x14ac:dyDescent="0.25">
      <c r="B28" s="24"/>
      <c r="C28" s="26"/>
      <c r="D28" s="26"/>
      <c r="E28" s="266" t="s">
        <v>6</v>
      </c>
      <c r="F28" s="266"/>
      <c r="G28" s="266"/>
      <c r="H28" s="266"/>
      <c r="I28" s="266"/>
      <c r="J28" s="266"/>
      <c r="K28" s="266"/>
      <c r="L28" s="10"/>
      <c r="M28" s="10"/>
      <c r="N28" s="10"/>
      <c r="O28" s="100"/>
    </row>
    <row r="29" spans="2:15" x14ac:dyDescent="0.25">
      <c r="B29" s="24"/>
      <c r="C29" s="26"/>
      <c r="D29" s="26"/>
      <c r="E29" s="270" t="s">
        <v>2</v>
      </c>
      <c r="F29" s="271" t="s">
        <v>14</v>
      </c>
      <c r="G29" s="272"/>
      <c r="H29" s="273"/>
      <c r="I29" s="274" t="s">
        <v>58</v>
      </c>
      <c r="J29" s="275"/>
      <c r="K29" s="276"/>
      <c r="L29" s="10"/>
      <c r="M29" s="10"/>
      <c r="N29" s="10"/>
      <c r="O29" s="100"/>
    </row>
    <row r="30" spans="2:15" x14ac:dyDescent="0.25">
      <c r="B30" s="24"/>
      <c r="C30" s="26"/>
      <c r="D30" s="26"/>
      <c r="E30" s="270"/>
      <c r="F30" s="45" t="s">
        <v>12</v>
      </c>
      <c r="G30" s="45" t="s">
        <v>13</v>
      </c>
      <c r="H30" s="45" t="s">
        <v>3</v>
      </c>
      <c r="I30" s="45" t="s">
        <v>12</v>
      </c>
      <c r="J30" s="45" t="s">
        <v>13</v>
      </c>
      <c r="K30" s="45" t="s">
        <v>3</v>
      </c>
      <c r="L30" s="10"/>
      <c r="M30" s="10"/>
      <c r="N30" s="10"/>
      <c r="O30" s="100"/>
    </row>
    <row r="31" spans="2:15" x14ac:dyDescent="0.25">
      <c r="B31" s="24"/>
      <c r="C31" s="26"/>
      <c r="D31" s="26"/>
      <c r="E31" s="47">
        <v>2010</v>
      </c>
      <c r="F31" s="104">
        <v>760.17822799999999</v>
      </c>
      <c r="G31" s="104">
        <v>616.804757</v>
      </c>
      <c r="H31" s="105">
        <f>+G31+F31</f>
        <v>1376.9829850000001</v>
      </c>
      <c r="I31" s="54">
        <f t="shared" ref="I31:K39" si="3">+H12/F31</f>
        <v>9.601717375152187E-2</v>
      </c>
      <c r="J31" s="54">
        <f t="shared" si="3"/>
        <v>0.27293713949096537</v>
      </c>
      <c r="K31" s="55">
        <f t="shared" si="3"/>
        <v>0.17526657455393319</v>
      </c>
      <c r="L31" s="10"/>
      <c r="M31" s="10"/>
      <c r="N31" s="10"/>
      <c r="O31" s="100"/>
    </row>
    <row r="32" spans="2:15" ht="15" customHeight="1" x14ac:dyDescent="0.25">
      <c r="B32" s="24"/>
      <c r="C32" s="26"/>
      <c r="D32" s="26"/>
      <c r="E32" s="47">
        <v>2011</v>
      </c>
      <c r="F32" s="104">
        <v>856.60817299999997</v>
      </c>
      <c r="G32" s="104">
        <v>604.84767399999998</v>
      </c>
      <c r="H32" s="105">
        <f t="shared" ref="H32:H39" si="4">+G32+F32</f>
        <v>1461.4558469999999</v>
      </c>
      <c r="I32" s="54">
        <f t="shared" si="3"/>
        <v>8.5993587642316363E-2</v>
      </c>
      <c r="J32" s="54">
        <f t="shared" si="3"/>
        <v>0.23836682886871779</v>
      </c>
      <c r="K32" s="55">
        <f t="shared" si="3"/>
        <v>0.14905577369796519</v>
      </c>
      <c r="L32" s="10"/>
      <c r="M32" s="10"/>
      <c r="N32" s="10"/>
      <c r="O32" s="100"/>
    </row>
    <row r="33" spans="2:15" x14ac:dyDescent="0.25">
      <c r="B33" s="24"/>
      <c r="C33" s="26"/>
      <c r="D33" s="26"/>
      <c r="E33" s="47">
        <v>2012</v>
      </c>
      <c r="F33" s="104">
        <v>971.09528599999999</v>
      </c>
      <c r="G33" s="104">
        <v>665.66098</v>
      </c>
      <c r="H33" s="105">
        <f t="shared" si="4"/>
        <v>1636.7562659999999</v>
      </c>
      <c r="I33" s="54">
        <f t="shared" si="3"/>
        <v>5.8971941091267945E-2</v>
      </c>
      <c r="J33" s="54">
        <f t="shared" si="3"/>
        <v>0.28257583612607123</v>
      </c>
      <c r="K33" s="55">
        <f t="shared" si="3"/>
        <v>0.14991058051645181</v>
      </c>
      <c r="L33" s="10"/>
      <c r="M33" s="10"/>
      <c r="N33" s="10"/>
      <c r="O33" s="100"/>
    </row>
    <row r="34" spans="2:15" x14ac:dyDescent="0.25">
      <c r="B34" s="24"/>
      <c r="C34" s="26"/>
      <c r="D34" s="26"/>
      <c r="E34" s="47">
        <v>2013</v>
      </c>
      <c r="F34" s="104">
        <v>1027.5829229999999</v>
      </c>
      <c r="G34" s="104">
        <v>752.84967200000006</v>
      </c>
      <c r="H34" s="105">
        <f t="shared" si="4"/>
        <v>1780.432595</v>
      </c>
      <c r="I34" s="54">
        <f t="shared" si="3"/>
        <v>2.9607377973135122E-2</v>
      </c>
      <c r="J34" s="54">
        <f t="shared" si="3"/>
        <v>0.22367523725241126</v>
      </c>
      <c r="K34" s="55">
        <f t="shared" si="3"/>
        <v>0.11166829093016016</v>
      </c>
      <c r="L34" s="10"/>
      <c r="M34" s="10"/>
      <c r="N34" s="10"/>
      <c r="O34" s="100"/>
    </row>
    <row r="35" spans="2:15" x14ac:dyDescent="0.25">
      <c r="B35" s="24"/>
      <c r="C35" s="26"/>
      <c r="D35" s="26"/>
      <c r="E35" s="47">
        <v>2014</v>
      </c>
      <c r="F35" s="104">
        <v>1277.494653</v>
      </c>
      <c r="G35" s="104">
        <v>800.78423299999997</v>
      </c>
      <c r="H35" s="105">
        <f t="shared" si="4"/>
        <v>2078.2788860000001</v>
      </c>
      <c r="I35" s="54">
        <f t="shared" si="3"/>
        <v>9.726022704534952E-3</v>
      </c>
      <c r="J35" s="54">
        <f t="shared" si="3"/>
        <v>0.24097976964039453</v>
      </c>
      <c r="K35" s="55">
        <f t="shared" si="3"/>
        <v>9.8830692735046147E-2</v>
      </c>
      <c r="L35" s="10"/>
      <c r="M35" s="10"/>
      <c r="N35" s="10"/>
      <c r="O35" s="100"/>
    </row>
    <row r="36" spans="2:15" x14ac:dyDescent="0.25">
      <c r="B36" s="24"/>
      <c r="C36" s="26"/>
      <c r="D36" s="26"/>
      <c r="E36" s="47">
        <v>2015</v>
      </c>
      <c r="F36" s="104">
        <v>1369.105853</v>
      </c>
      <c r="G36" s="104">
        <v>773.37860000000001</v>
      </c>
      <c r="H36" s="105">
        <f t="shared" si="4"/>
        <v>2142.484453</v>
      </c>
      <c r="I36" s="54">
        <f t="shared" si="3"/>
        <v>2.3784981949091118E-2</v>
      </c>
      <c r="J36" s="54">
        <f t="shared" si="3"/>
        <v>0.16909903894418596</v>
      </c>
      <c r="K36" s="55">
        <f t="shared" si="3"/>
        <v>7.6239403171062356E-2</v>
      </c>
      <c r="L36" s="37"/>
      <c r="M36" s="56"/>
      <c r="N36" s="37"/>
      <c r="O36" s="85"/>
    </row>
    <row r="37" spans="2:15" x14ac:dyDescent="0.25">
      <c r="B37" s="24"/>
      <c r="C37" s="26"/>
      <c r="D37" s="26"/>
      <c r="E37" s="47">
        <v>2016</v>
      </c>
      <c r="F37" s="104">
        <v>1478.3655879999999</v>
      </c>
      <c r="G37" s="104">
        <v>872.87813100000005</v>
      </c>
      <c r="H37" s="105">
        <f t="shared" si="4"/>
        <v>2351.2437190000001</v>
      </c>
      <c r="I37" s="54">
        <f t="shared" si="3"/>
        <v>1.6228389780403897E-2</v>
      </c>
      <c r="J37" s="54">
        <f t="shared" si="3"/>
        <v>0.21422370472929167</v>
      </c>
      <c r="K37" s="55">
        <f t="shared" si="3"/>
        <v>8.9732373677422247E-2</v>
      </c>
      <c r="L37" s="37"/>
      <c r="M37" s="56"/>
      <c r="N37" s="37"/>
      <c r="O37" s="85"/>
    </row>
    <row r="38" spans="2:15" x14ac:dyDescent="0.25">
      <c r="B38" s="24"/>
      <c r="C38" s="26"/>
      <c r="D38" s="26"/>
      <c r="E38" s="47">
        <v>2017</v>
      </c>
      <c r="F38" s="104">
        <v>1747.0405820000001</v>
      </c>
      <c r="G38" s="104">
        <v>900.59303199999999</v>
      </c>
      <c r="H38" s="105">
        <f t="shared" si="4"/>
        <v>2647.6336140000003</v>
      </c>
      <c r="I38" s="54">
        <f t="shared" si="3"/>
        <v>1.7145194741675439E-2</v>
      </c>
      <c r="J38" s="54">
        <f t="shared" si="3"/>
        <v>0.17536866863078282</v>
      </c>
      <c r="K38" s="55">
        <f t="shared" si="3"/>
        <v>7.0964936767115683E-2</v>
      </c>
      <c r="L38" s="37"/>
      <c r="M38" s="56"/>
      <c r="N38" s="37"/>
      <c r="O38" s="85"/>
    </row>
    <row r="39" spans="2:15" x14ac:dyDescent="0.25">
      <c r="B39" s="24"/>
      <c r="C39" s="26"/>
      <c r="D39" s="26"/>
      <c r="E39" s="47" t="s">
        <v>55</v>
      </c>
      <c r="F39" s="104">
        <v>354.93674700000003</v>
      </c>
      <c r="G39" s="104">
        <v>158.569739</v>
      </c>
      <c r="H39" s="105">
        <f t="shared" si="4"/>
        <v>513.506486</v>
      </c>
      <c r="I39" s="54">
        <f t="shared" si="3"/>
        <v>1.9441241455903691E-2</v>
      </c>
      <c r="J39" s="54">
        <f t="shared" si="3"/>
        <v>0.15680018871696574</v>
      </c>
      <c r="K39" s="55">
        <f t="shared" si="3"/>
        <v>6.1857399791440996E-2</v>
      </c>
      <c r="L39" s="58"/>
      <c r="M39" s="56"/>
      <c r="N39" s="56"/>
      <c r="O39" s="101"/>
    </row>
    <row r="40" spans="2:15" ht="15" customHeight="1" x14ac:dyDescent="0.25">
      <c r="B40" s="24"/>
      <c r="C40" s="26"/>
      <c r="D40" s="26"/>
      <c r="E40" s="48" t="s">
        <v>104</v>
      </c>
      <c r="F40" s="57"/>
      <c r="G40" s="57"/>
      <c r="H40" s="57"/>
      <c r="I40" s="57"/>
      <c r="J40" s="57"/>
      <c r="K40" s="57"/>
      <c r="L40" s="52"/>
      <c r="M40" s="52"/>
      <c r="N40" s="56"/>
      <c r="O40" s="101"/>
    </row>
    <row r="41" spans="2:15" x14ac:dyDescent="0.25">
      <c r="B41" s="28"/>
      <c r="C41" s="46"/>
      <c r="D41" s="46"/>
      <c r="E41" s="260" t="s">
        <v>15</v>
      </c>
      <c r="F41" s="260"/>
      <c r="G41" s="260"/>
      <c r="H41" s="260"/>
      <c r="I41" s="260"/>
      <c r="J41" s="260"/>
      <c r="K41" s="260"/>
      <c r="L41" s="46"/>
      <c r="M41" s="46"/>
      <c r="N41" s="46"/>
      <c r="O41" s="87"/>
    </row>
    <row r="42" spans="2:15" x14ac:dyDescent="0.25">
      <c r="B42" s="84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85"/>
    </row>
    <row r="43" spans="2:15" x14ac:dyDescent="0.25">
      <c r="B43" s="102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3"/>
    </row>
    <row r="44" spans="2:15" x14ac:dyDescent="0.25">
      <c r="B44" s="37"/>
      <c r="C44" s="216"/>
      <c r="D44" s="216"/>
      <c r="E44" s="216"/>
      <c r="F44" s="216"/>
      <c r="G44" s="216"/>
      <c r="H44" s="216"/>
      <c r="I44" s="216"/>
      <c r="J44" s="37"/>
      <c r="K44" s="216"/>
      <c r="L44" s="216"/>
      <c r="M44" s="216"/>
      <c r="N44" s="216"/>
      <c r="O44" s="216"/>
    </row>
    <row r="45" spans="2:15" x14ac:dyDescent="0.25">
      <c r="B45" s="37"/>
      <c r="C45" s="216"/>
      <c r="D45" s="216"/>
      <c r="E45" s="216"/>
      <c r="F45" s="216"/>
      <c r="G45" s="216"/>
      <c r="H45" s="216"/>
      <c r="I45" s="216"/>
      <c r="J45" s="37"/>
      <c r="K45" s="216"/>
      <c r="L45" s="216"/>
      <c r="M45" s="216"/>
      <c r="N45" s="216"/>
      <c r="O45" s="216"/>
    </row>
    <row r="46" spans="2:15" x14ac:dyDescent="0.25">
      <c r="B46" s="81" t="s">
        <v>5</v>
      </c>
      <c r="C46" s="106"/>
      <c r="D46" s="106"/>
      <c r="E46" s="106"/>
      <c r="F46" s="106"/>
      <c r="G46" s="106"/>
      <c r="H46" s="112"/>
      <c r="I46" s="112"/>
      <c r="J46" s="112"/>
      <c r="K46" s="112"/>
      <c r="L46" s="112"/>
      <c r="M46" s="112"/>
      <c r="N46" s="112"/>
      <c r="O46" s="107"/>
    </row>
    <row r="47" spans="2:15" x14ac:dyDescent="0.25">
      <c r="B47" s="28"/>
      <c r="C47" s="46"/>
      <c r="D47" s="46"/>
      <c r="E47" s="46"/>
      <c r="F47" s="46"/>
      <c r="G47" s="23"/>
      <c r="H47" s="26"/>
      <c r="I47" s="26"/>
      <c r="J47" s="26"/>
      <c r="K47" s="26"/>
      <c r="L47" s="46"/>
      <c r="M47" s="46"/>
      <c r="N47" s="46"/>
      <c r="O47" s="85"/>
    </row>
    <row r="48" spans="2:15" x14ac:dyDescent="0.25">
      <c r="B48" s="28"/>
      <c r="C48" s="267" t="s">
        <v>59</v>
      </c>
      <c r="D48" s="267"/>
      <c r="E48" s="267"/>
      <c r="F48" s="267"/>
      <c r="G48" s="267"/>
      <c r="H48" s="26"/>
      <c r="I48" s="267" t="s">
        <v>61</v>
      </c>
      <c r="J48" s="267"/>
      <c r="K48" s="267"/>
      <c r="L48" s="267"/>
      <c r="M48" s="267"/>
      <c r="N48" s="267"/>
      <c r="O48" s="85"/>
    </row>
    <row r="49" spans="2:15" x14ac:dyDescent="0.25">
      <c r="B49" s="28"/>
      <c r="C49" s="267" t="s">
        <v>6</v>
      </c>
      <c r="D49" s="267"/>
      <c r="E49" s="267"/>
      <c r="F49" s="267"/>
      <c r="G49" s="267"/>
      <c r="H49" s="26"/>
      <c r="I49" s="267" t="s">
        <v>18</v>
      </c>
      <c r="J49" s="267"/>
      <c r="K49" s="267"/>
      <c r="L49" s="267"/>
      <c r="M49" s="267"/>
      <c r="N49" s="267"/>
      <c r="O49" s="85"/>
    </row>
    <row r="50" spans="2:15" x14ac:dyDescent="0.25">
      <c r="B50" s="28"/>
      <c r="C50" s="218" t="s">
        <v>2</v>
      </c>
      <c r="D50" s="218" t="s">
        <v>12</v>
      </c>
      <c r="E50" s="218" t="s">
        <v>13</v>
      </c>
      <c r="F50" s="218" t="s">
        <v>3</v>
      </c>
      <c r="G50" s="218" t="s">
        <v>16</v>
      </c>
      <c r="H50" s="23"/>
      <c r="I50" s="144" t="s">
        <v>21</v>
      </c>
      <c r="J50" s="145"/>
      <c r="K50" s="145">
        <v>2016</v>
      </c>
      <c r="L50" s="146" t="s">
        <v>20</v>
      </c>
      <c r="M50" s="146">
        <v>2017</v>
      </c>
      <c r="N50" s="146" t="s">
        <v>20</v>
      </c>
      <c r="O50" s="85"/>
    </row>
    <row r="51" spans="2:15" x14ac:dyDescent="0.25">
      <c r="B51" s="28"/>
      <c r="C51" s="27">
        <v>2010</v>
      </c>
      <c r="D51" s="141">
        <v>68.777955779999999</v>
      </c>
      <c r="E51" s="141">
        <v>185.58241312000001</v>
      </c>
      <c r="F51" s="141">
        <f>+E51+D51</f>
        <v>254.36036890000003</v>
      </c>
      <c r="G51" s="142">
        <v>1.043603948160198</v>
      </c>
      <c r="H51" s="23"/>
      <c r="I51" s="110" t="s">
        <v>23</v>
      </c>
      <c r="J51" s="64"/>
      <c r="K51" s="147">
        <f>+K73+K100</f>
        <v>39.827394460000001</v>
      </c>
      <c r="L51" s="148">
        <f>+K51/K53</f>
        <v>0.22602560213339251</v>
      </c>
      <c r="M51" s="147">
        <f>+M73+M100</f>
        <v>82.289243330000005</v>
      </c>
      <c r="N51" s="148">
        <f>+M51/M53</f>
        <v>0.32521659339731734</v>
      </c>
      <c r="O51" s="85"/>
    </row>
    <row r="52" spans="2:15" x14ac:dyDescent="0.25">
      <c r="B52" s="28"/>
      <c r="C52" s="27">
        <v>2011</v>
      </c>
      <c r="D52" s="141">
        <v>61.893907630000001</v>
      </c>
      <c r="E52" s="141">
        <v>207.73393374</v>
      </c>
      <c r="F52" s="141">
        <f t="shared" ref="F52:F58" si="5">+E52+D52</f>
        <v>269.62784137</v>
      </c>
      <c r="G52" s="142">
        <f>+F52/F51-1</f>
        <v>6.0023000186802955E-2</v>
      </c>
      <c r="H52" s="23"/>
      <c r="I52" s="110" t="s">
        <v>1</v>
      </c>
      <c r="J52" s="64"/>
      <c r="K52" s="147">
        <f>+K74+K101</f>
        <v>136.38005320999997</v>
      </c>
      <c r="L52" s="148">
        <f>+K52/K53</f>
        <v>0.77397439786660738</v>
      </c>
      <c r="M52" s="147">
        <f>+M74+M101</f>
        <v>170.73979947000001</v>
      </c>
      <c r="N52" s="148">
        <f>+M52/M53</f>
        <v>0.67478340660268277</v>
      </c>
      <c r="O52" s="85"/>
    </row>
    <row r="53" spans="2:15" x14ac:dyDescent="0.25">
      <c r="B53" s="28"/>
      <c r="C53" s="27">
        <v>2012</v>
      </c>
      <c r="D53" s="141">
        <v>37.565535670000003</v>
      </c>
      <c r="E53" s="141">
        <v>177.42547168000002</v>
      </c>
      <c r="F53" s="141">
        <f t="shared" si="5"/>
        <v>214.99100735000002</v>
      </c>
      <c r="G53" s="142">
        <f t="shared" ref="G53:G58" si="6">+F53/F52-1</f>
        <v>-0.20263795364153048</v>
      </c>
      <c r="H53" s="23"/>
      <c r="I53" s="136" t="s">
        <v>3</v>
      </c>
      <c r="J53" s="75"/>
      <c r="K53" s="149">
        <f>+K75+K102</f>
        <v>176.20744766999999</v>
      </c>
      <c r="L53" s="150">
        <f>+L52+L51</f>
        <v>0.99999999999999989</v>
      </c>
      <c r="M53" s="149">
        <f>+M75+M102</f>
        <v>253.02904279999998</v>
      </c>
      <c r="N53" s="150">
        <f>+N52+N51</f>
        <v>1</v>
      </c>
      <c r="O53" s="85"/>
    </row>
    <row r="54" spans="2:15" x14ac:dyDescent="0.25">
      <c r="B54" s="28"/>
      <c r="C54" s="27">
        <v>2013</v>
      </c>
      <c r="D54" s="141">
        <v>28.464918340000001</v>
      </c>
      <c r="E54" s="141">
        <v>162.41577497</v>
      </c>
      <c r="F54" s="141">
        <f t="shared" si="5"/>
        <v>190.88069331</v>
      </c>
      <c r="G54" s="143">
        <f t="shared" si="6"/>
        <v>-0.11214568617165011</v>
      </c>
      <c r="H54" s="26"/>
      <c r="I54" s="36"/>
      <c r="J54" s="36"/>
      <c r="K54" s="36"/>
      <c r="L54" s="36"/>
      <c r="M54" s="36"/>
      <c r="N54" s="36"/>
      <c r="O54" s="85"/>
    </row>
    <row r="55" spans="2:15" x14ac:dyDescent="0.25">
      <c r="B55" s="28"/>
      <c r="C55" s="27">
        <v>2014</v>
      </c>
      <c r="D55" s="141">
        <v>21.25408045</v>
      </c>
      <c r="E55" s="141">
        <v>170.88989856999999</v>
      </c>
      <c r="F55" s="141">
        <f t="shared" si="5"/>
        <v>192.14397901999999</v>
      </c>
      <c r="G55" s="143">
        <f t="shared" si="6"/>
        <v>6.6181953140140859E-3</v>
      </c>
      <c r="H55" s="26"/>
      <c r="I55" s="36"/>
      <c r="J55" s="115"/>
      <c r="K55" s="115"/>
      <c r="L55" s="36"/>
      <c r="M55" s="36"/>
      <c r="N55" s="36"/>
      <c r="O55" s="85"/>
    </row>
    <row r="56" spans="2:15" ht="15" customHeight="1" x14ac:dyDescent="0.25">
      <c r="B56" s="24"/>
      <c r="C56" s="27">
        <v>2015</v>
      </c>
      <c r="D56" s="141">
        <v>32.908383219999997</v>
      </c>
      <c r="E56" s="141">
        <v>147.36800012</v>
      </c>
      <c r="F56" s="141">
        <f t="shared" si="5"/>
        <v>180.27638334</v>
      </c>
      <c r="G56" s="142">
        <f t="shared" si="6"/>
        <v>-6.1764077857285882E-2</v>
      </c>
      <c r="H56" s="23"/>
      <c r="I56" s="151" t="s">
        <v>29</v>
      </c>
      <c r="J56" s="78"/>
      <c r="K56" s="219">
        <v>2016</v>
      </c>
      <c r="L56" s="45" t="s">
        <v>20</v>
      </c>
      <c r="M56" s="45">
        <v>2017</v>
      </c>
      <c r="N56" s="45" t="s">
        <v>20</v>
      </c>
      <c r="O56" s="40"/>
    </row>
    <row r="57" spans="2:15" x14ac:dyDescent="0.25">
      <c r="B57" s="24"/>
      <c r="C57" s="27">
        <v>2016</v>
      </c>
      <c r="D57" s="222">
        <f>+E92</f>
        <v>21.121055269999999</v>
      </c>
      <c r="E57" s="222">
        <f>+E119</f>
        <v>155.08639239999999</v>
      </c>
      <c r="F57" s="141">
        <f t="shared" si="5"/>
        <v>176.20744766999999</v>
      </c>
      <c r="G57" s="142">
        <f t="shared" si="6"/>
        <v>-2.2570541934636146E-2</v>
      </c>
      <c r="H57" s="23"/>
      <c r="I57" s="137" t="s">
        <v>31</v>
      </c>
      <c r="J57" s="138"/>
      <c r="K57" s="147">
        <f>+K79+K106</f>
        <v>0</v>
      </c>
      <c r="L57" s="148">
        <f t="shared" ref="L57:L63" si="7">+K57/K$63</f>
        <v>0</v>
      </c>
      <c r="M57" s="147">
        <f>+M79+M106</f>
        <v>0</v>
      </c>
      <c r="N57" s="148">
        <f t="shared" ref="N57:N63" si="8">+M57/M$63</f>
        <v>0</v>
      </c>
      <c r="O57" s="40"/>
    </row>
    <row r="58" spans="2:15" x14ac:dyDescent="0.25">
      <c r="B58" s="114"/>
      <c r="C58" s="27">
        <v>2017</v>
      </c>
      <c r="D58" s="222">
        <f>+G92</f>
        <v>37.726808380000001</v>
      </c>
      <c r="E58" s="222">
        <f>+G119</f>
        <v>215.30223441999999</v>
      </c>
      <c r="F58" s="141">
        <f t="shared" si="5"/>
        <v>253.02904279999998</v>
      </c>
      <c r="G58" s="142">
        <f t="shared" si="6"/>
        <v>0.43597246396685185</v>
      </c>
      <c r="H58" s="19"/>
      <c r="I58" s="139" t="s">
        <v>33</v>
      </c>
      <c r="J58" s="140"/>
      <c r="K58" s="147">
        <f>+K80+K107</f>
        <v>14.393141160000001</v>
      </c>
      <c r="L58" s="148">
        <f t="shared" si="7"/>
        <v>0.361387968134735</v>
      </c>
      <c r="M58" s="147">
        <f>+M80+M107</f>
        <v>19.90338483</v>
      </c>
      <c r="N58" s="148">
        <f t="shared" si="8"/>
        <v>0.24187103957418293</v>
      </c>
      <c r="O58" s="40"/>
    </row>
    <row r="59" spans="2:15" x14ac:dyDescent="0.25">
      <c r="B59" s="114"/>
      <c r="C59" s="260" t="s">
        <v>17</v>
      </c>
      <c r="D59" s="260"/>
      <c r="E59" s="260"/>
      <c r="F59" s="260"/>
      <c r="G59" s="260"/>
      <c r="H59" s="19"/>
      <c r="I59" s="137" t="s">
        <v>35</v>
      </c>
      <c r="J59" s="138"/>
      <c r="K59" s="147">
        <f>+K81+K108</f>
        <v>25.434253300000002</v>
      </c>
      <c r="L59" s="148">
        <f t="shared" si="7"/>
        <v>0.63861203186526505</v>
      </c>
      <c r="M59" s="147">
        <f>+M81+M108</f>
        <v>62.385858499999998</v>
      </c>
      <c r="N59" s="148">
        <f t="shared" si="8"/>
        <v>0.75812896042581701</v>
      </c>
      <c r="O59" s="40"/>
    </row>
    <row r="60" spans="2:15" x14ac:dyDescent="0.25">
      <c r="B60" s="114"/>
      <c r="C60" s="217"/>
      <c r="D60" s="217"/>
      <c r="E60" s="217"/>
      <c r="F60" s="217"/>
      <c r="G60" s="217"/>
      <c r="H60" s="19"/>
      <c r="I60" s="110" t="s">
        <v>37</v>
      </c>
      <c r="J60" s="64"/>
      <c r="K60" s="147">
        <f>+K82+K109</f>
        <v>0</v>
      </c>
      <c r="L60" s="148">
        <f t="shared" si="7"/>
        <v>0</v>
      </c>
      <c r="M60" s="147">
        <f>+M82+M109</f>
        <v>0</v>
      </c>
      <c r="N60" s="148">
        <f t="shared" si="8"/>
        <v>0</v>
      </c>
      <c r="O60" s="40"/>
    </row>
    <row r="61" spans="2:15" x14ac:dyDescent="0.25">
      <c r="B61" s="114"/>
      <c r="C61" s="217"/>
      <c r="D61" s="217"/>
      <c r="E61" s="217"/>
      <c r="F61" s="217"/>
      <c r="G61" s="217"/>
      <c r="H61" s="19"/>
      <c r="I61" s="110" t="s">
        <v>41</v>
      </c>
      <c r="J61" s="64"/>
      <c r="K61" s="147">
        <f>+K84+K111</f>
        <v>0</v>
      </c>
      <c r="L61" s="148">
        <f t="shared" si="7"/>
        <v>0</v>
      </c>
      <c r="M61" s="147">
        <f>+M84+M111</f>
        <v>0</v>
      </c>
      <c r="N61" s="148">
        <f t="shared" si="8"/>
        <v>0</v>
      </c>
      <c r="O61" s="40"/>
    </row>
    <row r="62" spans="2:15" x14ac:dyDescent="0.25">
      <c r="B62" s="114"/>
      <c r="C62" s="217"/>
      <c r="D62" s="217"/>
      <c r="E62" s="217"/>
      <c r="F62" s="217"/>
      <c r="G62" s="217"/>
      <c r="H62" s="19"/>
      <c r="I62" s="110" t="s">
        <v>39</v>
      </c>
      <c r="J62" s="64"/>
      <c r="K62" s="104">
        <f>+K83+K110</f>
        <v>0</v>
      </c>
      <c r="L62" s="73">
        <f t="shared" si="7"/>
        <v>0</v>
      </c>
      <c r="M62" s="104">
        <f>+M83+M110</f>
        <v>0</v>
      </c>
      <c r="N62" s="73">
        <f t="shared" si="8"/>
        <v>0</v>
      </c>
      <c r="O62" s="40"/>
    </row>
    <row r="63" spans="2:15" x14ac:dyDescent="0.25">
      <c r="B63" s="114"/>
      <c r="C63" s="217"/>
      <c r="D63" s="217"/>
      <c r="E63" s="217"/>
      <c r="F63" s="217"/>
      <c r="G63" s="217"/>
      <c r="H63" s="19"/>
      <c r="I63" s="136" t="s">
        <v>3</v>
      </c>
      <c r="J63" s="75"/>
      <c r="K63" s="149">
        <f>SUM(K57:K62)</f>
        <v>39.827394460000001</v>
      </c>
      <c r="L63" s="150">
        <f t="shared" si="7"/>
        <v>1</v>
      </c>
      <c r="M63" s="149">
        <f>SUM(M57:M62)</f>
        <v>82.289243330000005</v>
      </c>
      <c r="N63" s="150">
        <f t="shared" si="8"/>
        <v>1</v>
      </c>
      <c r="O63" s="40"/>
    </row>
    <row r="64" spans="2:15" x14ac:dyDescent="0.25">
      <c r="B64" s="114"/>
      <c r="C64" s="217"/>
      <c r="D64" s="217"/>
      <c r="E64" s="217"/>
      <c r="F64" s="217"/>
      <c r="G64" s="217"/>
      <c r="H64" s="10"/>
      <c r="I64" s="260" t="s">
        <v>62</v>
      </c>
      <c r="J64" s="260"/>
      <c r="K64" s="260"/>
      <c r="L64" s="260"/>
      <c r="M64" s="260"/>
      <c r="N64" s="260"/>
      <c r="O64" s="40"/>
    </row>
    <row r="65" spans="2:15" x14ac:dyDescent="0.25">
      <c r="B65" s="114"/>
      <c r="C65" s="217"/>
      <c r="D65" s="217"/>
      <c r="E65" s="217"/>
      <c r="F65" s="217"/>
      <c r="G65" s="217"/>
      <c r="H65" s="19"/>
      <c r="I65" s="19"/>
      <c r="J65" s="19"/>
      <c r="K65" s="19"/>
      <c r="L65" s="36"/>
      <c r="M65" s="36"/>
      <c r="N65" s="36"/>
      <c r="O65" s="40"/>
    </row>
    <row r="66" spans="2:15" x14ac:dyDescent="0.25">
      <c r="B66" s="116"/>
      <c r="C66" s="117"/>
      <c r="D66" s="117"/>
      <c r="E66" s="117"/>
      <c r="F66" s="117"/>
      <c r="G66" s="117"/>
      <c r="H66" s="118"/>
      <c r="I66" s="118"/>
      <c r="J66" s="118"/>
      <c r="K66" s="118"/>
      <c r="L66" s="42"/>
      <c r="M66" s="42"/>
      <c r="N66" s="42"/>
      <c r="O66" s="43"/>
    </row>
    <row r="67" spans="2:15" x14ac:dyDescent="0.25">
      <c r="B67" s="115"/>
      <c r="C67" s="115"/>
      <c r="D67" s="115"/>
      <c r="E67" s="115"/>
      <c r="F67" s="115"/>
      <c r="G67" s="115"/>
      <c r="H67" s="119"/>
      <c r="I67" s="119"/>
      <c r="J67" s="119"/>
      <c r="K67" s="119"/>
      <c r="L67" s="36"/>
      <c r="M67" s="36"/>
      <c r="N67" s="36"/>
      <c r="O67" s="36"/>
    </row>
    <row r="68" spans="2:15" x14ac:dyDescent="0.25">
      <c r="B68" s="115"/>
      <c r="C68" s="115"/>
      <c r="D68" s="115"/>
      <c r="E68" s="115"/>
      <c r="F68" s="115"/>
      <c r="G68" s="115"/>
      <c r="H68" s="119"/>
      <c r="I68" s="119"/>
      <c r="J68" s="119"/>
      <c r="K68" s="119"/>
      <c r="L68" s="36"/>
      <c r="M68" s="36"/>
      <c r="N68" s="36"/>
      <c r="O68" s="36"/>
    </row>
    <row r="69" spans="2:15" x14ac:dyDescent="0.25">
      <c r="B69" s="156" t="s">
        <v>65</v>
      </c>
      <c r="C69" s="157"/>
      <c r="D69" s="157"/>
      <c r="E69" s="157"/>
      <c r="F69" s="157"/>
      <c r="G69" s="157"/>
      <c r="H69" s="113"/>
      <c r="I69" s="113"/>
      <c r="J69" s="113"/>
      <c r="K69" s="113"/>
      <c r="L69" s="120"/>
      <c r="M69" s="120"/>
      <c r="N69" s="120"/>
      <c r="O69" s="121"/>
    </row>
    <row r="70" spans="2:15" x14ac:dyDescent="0.25">
      <c r="B70" s="153" t="s">
        <v>64</v>
      </c>
      <c r="C70" s="154"/>
      <c r="D70" s="154"/>
      <c r="E70" s="155"/>
      <c r="F70" s="155"/>
      <c r="G70" s="155"/>
      <c r="H70" s="119"/>
      <c r="I70" s="119"/>
      <c r="J70" s="119"/>
      <c r="K70" s="119"/>
      <c r="L70" s="36"/>
      <c r="M70" s="36"/>
      <c r="N70" s="36"/>
      <c r="O70" s="40"/>
    </row>
    <row r="71" spans="2:15" x14ac:dyDescent="0.25">
      <c r="B71" s="28" t="s">
        <v>18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40"/>
    </row>
    <row r="72" spans="2:15" x14ac:dyDescent="0.25">
      <c r="B72" s="108" t="s">
        <v>19</v>
      </c>
      <c r="C72" s="61"/>
      <c r="D72" s="62"/>
      <c r="E72" s="45">
        <v>2016</v>
      </c>
      <c r="F72" s="45" t="s">
        <v>20</v>
      </c>
      <c r="G72" s="45">
        <v>2017</v>
      </c>
      <c r="H72" s="45" t="s">
        <v>20</v>
      </c>
      <c r="I72" s="36"/>
      <c r="J72" s="45" t="s">
        <v>21</v>
      </c>
      <c r="K72" s="45">
        <v>2016</v>
      </c>
      <c r="L72" s="45" t="s">
        <v>20</v>
      </c>
      <c r="M72" s="45">
        <v>2017</v>
      </c>
      <c r="N72" s="45" t="s">
        <v>20</v>
      </c>
      <c r="O72" s="40"/>
    </row>
    <row r="73" spans="2:15" x14ac:dyDescent="0.25">
      <c r="B73" s="109" t="s">
        <v>22</v>
      </c>
      <c r="C73" s="63"/>
      <c r="D73" s="64"/>
      <c r="E73" s="158"/>
      <c r="F73" s="65" t="str">
        <f t="shared" ref="F73:F91" si="9">+IF(E73="","",+E73/E$92)</f>
        <v/>
      </c>
      <c r="G73" s="158"/>
      <c r="H73" s="65" t="str">
        <f t="shared" ref="H73:H91" si="10">+IF(G73="","",+G73/G$92)</f>
        <v/>
      </c>
      <c r="I73" s="36"/>
      <c r="J73" s="66" t="s">
        <v>23</v>
      </c>
      <c r="K73" s="67">
        <f>+SUM(E73:E81)</f>
        <v>9.9833777099999992</v>
      </c>
      <c r="L73" s="60">
        <f>+K73/K75</f>
        <v>0.47267419086678991</v>
      </c>
      <c r="M73" s="67">
        <f>+SUM(G73:G81)</f>
        <v>20.57704725</v>
      </c>
      <c r="N73" s="60">
        <f>+M73/M75</f>
        <v>0.54542242330014978</v>
      </c>
      <c r="O73" s="40"/>
    </row>
    <row r="74" spans="2:15" x14ac:dyDescent="0.25">
      <c r="B74" s="109" t="s">
        <v>24</v>
      </c>
      <c r="C74" s="63"/>
      <c r="D74" s="64"/>
      <c r="E74" s="158"/>
      <c r="F74" s="65" t="str">
        <f t="shared" si="9"/>
        <v/>
      </c>
      <c r="G74" s="158"/>
      <c r="H74" s="65" t="str">
        <f t="shared" si="10"/>
        <v/>
      </c>
      <c r="I74" s="36"/>
      <c r="J74" s="59" t="s">
        <v>1</v>
      </c>
      <c r="K74" s="67">
        <f>+SUM(E82:E91)</f>
        <v>11.13767756</v>
      </c>
      <c r="L74" s="60">
        <f>+K74/K75</f>
        <v>0.52732580913321003</v>
      </c>
      <c r="M74" s="67">
        <f>+SUM(G82:G91)</f>
        <v>17.149761130000002</v>
      </c>
      <c r="N74" s="60">
        <f>+M74/M75</f>
        <v>0.45457757669985022</v>
      </c>
      <c r="O74" s="40"/>
    </row>
    <row r="75" spans="2:15" x14ac:dyDescent="0.25">
      <c r="B75" s="109" t="s">
        <v>25</v>
      </c>
      <c r="C75" s="63"/>
      <c r="D75" s="64"/>
      <c r="E75" s="158">
        <v>3.6248143599999998</v>
      </c>
      <c r="F75" s="65">
        <f t="shared" si="9"/>
        <v>0.17162089269036793</v>
      </c>
      <c r="G75" s="158">
        <v>4.9787499899999998</v>
      </c>
      <c r="H75" s="65">
        <f t="shared" si="10"/>
        <v>0.13196849147301232</v>
      </c>
      <c r="I75" s="36"/>
      <c r="J75" s="68" t="s">
        <v>3</v>
      </c>
      <c r="K75" s="69">
        <f>SUM(K73:K74)</f>
        <v>21.121055269999999</v>
      </c>
      <c r="L75" s="70">
        <f>+L74+L73</f>
        <v>1</v>
      </c>
      <c r="M75" s="69">
        <f>SUM(M73:M74)</f>
        <v>37.726808380000001</v>
      </c>
      <c r="N75" s="70">
        <f>+N74+N73</f>
        <v>1</v>
      </c>
      <c r="O75" s="40"/>
    </row>
    <row r="76" spans="2:15" x14ac:dyDescent="0.25">
      <c r="B76" s="109" t="s">
        <v>26</v>
      </c>
      <c r="C76" s="63"/>
      <c r="D76" s="64"/>
      <c r="E76" s="158">
        <v>6.3585633499999998</v>
      </c>
      <c r="F76" s="65">
        <f t="shared" si="9"/>
        <v>0.30105329817642201</v>
      </c>
      <c r="G76" s="158">
        <v>15.598297259999999</v>
      </c>
      <c r="H76" s="65">
        <f t="shared" si="10"/>
        <v>0.41345393182713747</v>
      </c>
      <c r="I76" s="36"/>
      <c r="J76" s="36"/>
      <c r="K76" s="36"/>
      <c r="L76" s="36"/>
      <c r="M76" s="36"/>
      <c r="N76" s="36"/>
      <c r="O76" s="40"/>
    </row>
    <row r="77" spans="2:15" x14ac:dyDescent="0.25">
      <c r="B77" s="109" t="s">
        <v>27</v>
      </c>
      <c r="C77" s="63"/>
      <c r="D77" s="64"/>
      <c r="E77" s="158"/>
      <c r="F77" s="65" t="str">
        <f t="shared" si="9"/>
        <v/>
      </c>
      <c r="G77" s="158"/>
      <c r="H77" s="65" t="str">
        <f t="shared" si="10"/>
        <v/>
      </c>
      <c r="I77" s="36"/>
      <c r="J77" s="36"/>
      <c r="K77" s="115"/>
      <c r="L77" s="115"/>
      <c r="M77" s="36"/>
      <c r="N77" s="36"/>
      <c r="O77" s="40"/>
    </row>
    <row r="78" spans="2:15" x14ac:dyDescent="0.25">
      <c r="B78" s="109" t="s">
        <v>28</v>
      </c>
      <c r="C78" s="63"/>
      <c r="D78" s="64"/>
      <c r="E78" s="158"/>
      <c r="F78" s="65" t="str">
        <f t="shared" si="9"/>
        <v/>
      </c>
      <c r="G78" s="158"/>
      <c r="H78" s="65" t="str">
        <f t="shared" si="10"/>
        <v/>
      </c>
      <c r="I78" s="36"/>
      <c r="J78" s="71" t="s">
        <v>29</v>
      </c>
      <c r="K78" s="45">
        <v>2016</v>
      </c>
      <c r="L78" s="45" t="s">
        <v>20</v>
      </c>
      <c r="M78" s="45">
        <v>2017</v>
      </c>
      <c r="N78" s="45" t="s">
        <v>20</v>
      </c>
      <c r="O78" s="40"/>
    </row>
    <row r="79" spans="2:15" x14ac:dyDescent="0.25">
      <c r="B79" s="110" t="s">
        <v>30</v>
      </c>
      <c r="C79" s="63"/>
      <c r="D79" s="64"/>
      <c r="E79" s="158"/>
      <c r="F79" s="65" t="str">
        <f t="shared" si="9"/>
        <v/>
      </c>
      <c r="G79" s="158"/>
      <c r="H79" s="65" t="str">
        <f t="shared" si="10"/>
        <v/>
      </c>
      <c r="I79" s="36"/>
      <c r="J79" s="72" t="s">
        <v>31</v>
      </c>
      <c r="K79" s="67">
        <f>+E73+E74</f>
        <v>0</v>
      </c>
      <c r="L79" s="60">
        <f>+K79/K$85</f>
        <v>0</v>
      </c>
      <c r="M79" s="67">
        <f>+G73+G74</f>
        <v>0</v>
      </c>
      <c r="N79" s="60">
        <f t="shared" ref="N79:N85" si="11">+M79/M$85</f>
        <v>0</v>
      </c>
      <c r="O79" s="40"/>
    </row>
    <row r="80" spans="2:15" x14ac:dyDescent="0.25">
      <c r="B80" s="109" t="s">
        <v>32</v>
      </c>
      <c r="C80" s="63"/>
      <c r="D80" s="64"/>
      <c r="E80" s="158"/>
      <c r="F80" s="65" t="str">
        <f t="shared" si="9"/>
        <v/>
      </c>
      <c r="G80" s="158"/>
      <c r="H80" s="65" t="str">
        <f t="shared" si="10"/>
        <v/>
      </c>
      <c r="I80" s="36"/>
      <c r="J80" s="72" t="s">
        <v>33</v>
      </c>
      <c r="K80" s="67">
        <f>+E75</f>
        <v>3.6248143599999998</v>
      </c>
      <c r="L80" s="60">
        <f t="shared" ref="L80:L85" si="12">+K80/K$85</f>
        <v>0.36308496636054854</v>
      </c>
      <c r="M80" s="67">
        <f>+G75</f>
        <v>4.9787499899999998</v>
      </c>
      <c r="N80" s="60">
        <f t="shared" si="11"/>
        <v>0.24195648333363282</v>
      </c>
      <c r="O80" s="40"/>
    </row>
    <row r="81" spans="2:15" x14ac:dyDescent="0.25">
      <c r="B81" s="109" t="s">
        <v>34</v>
      </c>
      <c r="C81" s="63"/>
      <c r="D81" s="64"/>
      <c r="E81" s="158"/>
      <c r="F81" s="65" t="str">
        <f t="shared" si="9"/>
        <v/>
      </c>
      <c r="G81" s="158"/>
      <c r="H81" s="65" t="str">
        <f t="shared" si="10"/>
        <v/>
      </c>
      <c r="I81" s="36"/>
      <c r="J81" s="72" t="s">
        <v>35</v>
      </c>
      <c r="K81" s="67">
        <f>+E76</f>
        <v>6.3585633499999998</v>
      </c>
      <c r="L81" s="60">
        <f t="shared" si="12"/>
        <v>0.63691503363945146</v>
      </c>
      <c r="M81" s="67">
        <f>+G76</f>
        <v>15.598297259999999</v>
      </c>
      <c r="N81" s="60">
        <f t="shared" si="11"/>
        <v>0.75804351666636716</v>
      </c>
      <c r="O81" s="40"/>
    </row>
    <row r="82" spans="2:15" x14ac:dyDescent="0.25">
      <c r="B82" s="109" t="s">
        <v>36</v>
      </c>
      <c r="C82" s="63"/>
      <c r="D82" s="64"/>
      <c r="E82" s="158"/>
      <c r="F82" s="65" t="str">
        <f t="shared" si="9"/>
        <v/>
      </c>
      <c r="G82" s="158"/>
      <c r="H82" s="65" t="str">
        <f t="shared" si="10"/>
        <v/>
      </c>
      <c r="I82" s="36"/>
      <c r="J82" s="72" t="s">
        <v>37</v>
      </c>
      <c r="K82" s="67">
        <f>+E77+E78</f>
        <v>0</v>
      </c>
      <c r="L82" s="60">
        <f t="shared" si="12"/>
        <v>0</v>
      </c>
      <c r="M82" s="67">
        <f>+G77+G78</f>
        <v>0</v>
      </c>
      <c r="N82" s="60">
        <f t="shared" si="11"/>
        <v>0</v>
      </c>
      <c r="O82" s="40"/>
    </row>
    <row r="83" spans="2:15" x14ac:dyDescent="0.25">
      <c r="B83" s="109" t="s">
        <v>38</v>
      </c>
      <c r="C83" s="63"/>
      <c r="D83" s="64"/>
      <c r="E83" s="158"/>
      <c r="F83" s="65" t="str">
        <f t="shared" si="9"/>
        <v/>
      </c>
      <c r="G83" s="158"/>
      <c r="H83" s="65" t="str">
        <f t="shared" si="10"/>
        <v/>
      </c>
      <c r="I83" s="36"/>
      <c r="J83" s="73" t="s">
        <v>39</v>
      </c>
      <c r="K83" s="67">
        <f>+E79</f>
        <v>0</v>
      </c>
      <c r="L83" s="60">
        <f t="shared" si="12"/>
        <v>0</v>
      </c>
      <c r="M83" s="67">
        <f>+G79</f>
        <v>0</v>
      </c>
      <c r="N83" s="60">
        <f t="shared" si="11"/>
        <v>0</v>
      </c>
      <c r="O83" s="40"/>
    </row>
    <row r="84" spans="2:15" x14ac:dyDescent="0.25">
      <c r="B84" s="110" t="s">
        <v>40</v>
      </c>
      <c r="C84" s="63"/>
      <c r="D84" s="64"/>
      <c r="E84" s="158"/>
      <c r="F84" s="65" t="str">
        <f t="shared" si="9"/>
        <v/>
      </c>
      <c r="G84" s="158"/>
      <c r="H84" s="65" t="str">
        <f t="shared" si="10"/>
        <v/>
      </c>
      <c r="I84" s="36"/>
      <c r="J84" s="72" t="s">
        <v>41</v>
      </c>
      <c r="K84" s="67">
        <f>+E80+E81</f>
        <v>0</v>
      </c>
      <c r="L84" s="60">
        <f t="shared" si="12"/>
        <v>0</v>
      </c>
      <c r="M84" s="67">
        <f>+G80+G81</f>
        <v>0</v>
      </c>
      <c r="N84" s="60">
        <f t="shared" si="11"/>
        <v>0</v>
      </c>
      <c r="O84" s="40"/>
    </row>
    <row r="85" spans="2:15" x14ac:dyDescent="0.25">
      <c r="B85" s="110" t="s">
        <v>42</v>
      </c>
      <c r="C85" s="63"/>
      <c r="D85" s="64"/>
      <c r="E85" s="158"/>
      <c r="F85" s="65" t="str">
        <f t="shared" si="9"/>
        <v/>
      </c>
      <c r="G85" s="158"/>
      <c r="H85" s="65" t="str">
        <f t="shared" si="10"/>
        <v/>
      </c>
      <c r="I85" s="36"/>
      <c r="J85" s="68" t="s">
        <v>3</v>
      </c>
      <c r="K85" s="69">
        <f>SUM(K79:K84)</f>
        <v>9.9833777099999992</v>
      </c>
      <c r="L85" s="70">
        <f t="shared" si="12"/>
        <v>1</v>
      </c>
      <c r="M85" s="69">
        <f>SUM(M79:M84)</f>
        <v>20.57704725</v>
      </c>
      <c r="N85" s="70">
        <f t="shared" si="11"/>
        <v>1</v>
      </c>
      <c r="O85" s="40"/>
    </row>
    <row r="86" spans="2:15" x14ac:dyDescent="0.25">
      <c r="B86" s="109" t="s">
        <v>43</v>
      </c>
      <c r="C86" s="63"/>
      <c r="D86" s="64"/>
      <c r="E86" s="158"/>
      <c r="F86" s="65" t="str">
        <f t="shared" si="9"/>
        <v/>
      </c>
      <c r="G86" s="158"/>
      <c r="H86" s="65" t="str">
        <f t="shared" si="10"/>
        <v/>
      </c>
      <c r="I86" s="36"/>
      <c r="J86" s="36"/>
      <c r="K86" s="36"/>
      <c r="L86" s="36"/>
      <c r="M86" s="36"/>
      <c r="N86" s="36"/>
      <c r="O86" s="40"/>
    </row>
    <row r="87" spans="2:15" x14ac:dyDescent="0.25">
      <c r="B87" s="109" t="s">
        <v>44</v>
      </c>
      <c r="C87" s="63"/>
      <c r="D87" s="64"/>
      <c r="E87" s="158"/>
      <c r="F87" s="65" t="str">
        <f t="shared" si="9"/>
        <v/>
      </c>
      <c r="G87" s="158">
        <v>8.7883840000000006</v>
      </c>
      <c r="H87" s="65">
        <f t="shared" si="10"/>
        <v>0.23294798519609095</v>
      </c>
      <c r="I87" s="36"/>
      <c r="J87" s="36"/>
      <c r="K87" s="36"/>
      <c r="L87" s="36"/>
      <c r="M87" s="36"/>
      <c r="N87" s="36"/>
      <c r="O87" s="40"/>
    </row>
    <row r="88" spans="2:15" x14ac:dyDescent="0.25">
      <c r="B88" s="109" t="s">
        <v>45</v>
      </c>
      <c r="C88" s="63"/>
      <c r="D88" s="64"/>
      <c r="E88" s="158">
        <v>7.37</v>
      </c>
      <c r="F88" s="65">
        <f t="shared" si="9"/>
        <v>0.34894089834934655</v>
      </c>
      <c r="G88" s="158">
        <v>3.85</v>
      </c>
      <c r="H88" s="65">
        <f t="shared" si="10"/>
        <v>0.10204944879570012</v>
      </c>
      <c r="I88" s="36"/>
      <c r="J88" s="36"/>
      <c r="K88" s="36"/>
      <c r="L88" s="36"/>
      <c r="M88" s="36"/>
      <c r="N88" s="36"/>
      <c r="O88" s="40"/>
    </row>
    <row r="89" spans="2:15" x14ac:dyDescent="0.25">
      <c r="B89" s="109" t="s">
        <v>46</v>
      </c>
      <c r="C89" s="63"/>
      <c r="D89" s="64"/>
      <c r="E89" s="158">
        <v>3.76727956</v>
      </c>
      <c r="F89" s="65">
        <f t="shared" si="9"/>
        <v>0.17836606702843025</v>
      </c>
      <c r="G89" s="158">
        <v>4.5113771299999996</v>
      </c>
      <c r="H89" s="65">
        <f t="shared" si="10"/>
        <v>0.11958014270805908</v>
      </c>
      <c r="I89" s="36"/>
      <c r="J89" s="36"/>
      <c r="K89" s="36"/>
      <c r="L89" s="36"/>
      <c r="M89" s="36"/>
      <c r="N89" s="36"/>
      <c r="O89" s="40"/>
    </row>
    <row r="90" spans="2:15" x14ac:dyDescent="0.25">
      <c r="B90" s="109" t="s">
        <v>47</v>
      </c>
      <c r="C90" s="63"/>
      <c r="D90" s="64"/>
      <c r="E90" s="158"/>
      <c r="F90" s="65" t="str">
        <f t="shared" si="9"/>
        <v/>
      </c>
      <c r="G90" s="158"/>
      <c r="H90" s="65" t="str">
        <f t="shared" si="10"/>
        <v/>
      </c>
      <c r="I90" s="36"/>
      <c r="J90" s="36"/>
      <c r="K90" s="36"/>
      <c r="L90" s="36"/>
      <c r="M90" s="36"/>
      <c r="N90" s="36"/>
      <c r="O90" s="40"/>
    </row>
    <row r="91" spans="2:15" x14ac:dyDescent="0.25">
      <c r="B91" s="109" t="s">
        <v>48</v>
      </c>
      <c r="C91" s="63"/>
      <c r="D91" s="64"/>
      <c r="E91" s="158">
        <v>3.9800000000000002E-4</v>
      </c>
      <c r="F91" s="65">
        <f t="shared" si="9"/>
        <v>1.8843755433248294E-5</v>
      </c>
      <c r="G91" s="158"/>
      <c r="H91" s="65" t="str">
        <f t="shared" si="10"/>
        <v/>
      </c>
      <c r="I91" s="36"/>
      <c r="J91" s="36"/>
      <c r="K91" s="36"/>
      <c r="L91" s="36"/>
      <c r="M91" s="36"/>
      <c r="N91" s="36"/>
      <c r="O91" s="40"/>
    </row>
    <row r="92" spans="2:15" x14ac:dyDescent="0.25">
      <c r="B92" s="111" t="s">
        <v>49</v>
      </c>
      <c r="C92" s="74"/>
      <c r="D92" s="75"/>
      <c r="E92" s="69">
        <f>SUM(E73:E91)</f>
        <v>21.121055269999999</v>
      </c>
      <c r="F92" s="76">
        <f>SUM(F73:F91)</f>
        <v>1</v>
      </c>
      <c r="G92" s="135">
        <f>SUM(G73:G91)</f>
        <v>37.726808380000001</v>
      </c>
      <c r="H92" s="76">
        <f>SUM(H73:H91)</f>
        <v>0.99999999999999989</v>
      </c>
      <c r="I92" s="36"/>
      <c r="J92" s="36"/>
      <c r="K92" s="36"/>
      <c r="L92" s="36"/>
      <c r="M92" s="36"/>
      <c r="N92" s="36"/>
      <c r="O92" s="40"/>
    </row>
    <row r="93" spans="2:15" x14ac:dyDescent="0.25">
      <c r="B93" s="259" t="s">
        <v>60</v>
      </c>
      <c r="C93" s="260"/>
      <c r="D93" s="260"/>
      <c r="E93" s="260"/>
      <c r="F93" s="260"/>
      <c r="G93" s="260"/>
      <c r="H93" s="260"/>
      <c r="I93" s="36"/>
      <c r="J93" s="36"/>
      <c r="K93" s="36"/>
      <c r="L93" s="36"/>
      <c r="M93" s="36"/>
      <c r="N93" s="36"/>
      <c r="O93" s="40"/>
    </row>
    <row r="94" spans="2:15" x14ac:dyDescent="0.25">
      <c r="B94" s="39"/>
      <c r="C94" s="122"/>
      <c r="D94" s="122"/>
      <c r="E94" s="122"/>
      <c r="F94" s="122"/>
      <c r="G94" s="122"/>
      <c r="H94" s="36"/>
      <c r="I94" s="36"/>
      <c r="J94" s="36"/>
      <c r="K94" s="36"/>
      <c r="L94" s="36"/>
      <c r="M94" s="36"/>
      <c r="N94" s="36"/>
      <c r="O94" s="40"/>
    </row>
    <row r="95" spans="2:15" x14ac:dyDescent="0.25">
      <c r="B95" s="39"/>
      <c r="C95" s="122"/>
      <c r="D95" s="122"/>
      <c r="E95" s="122"/>
      <c r="F95" s="122"/>
      <c r="G95" s="122"/>
      <c r="H95" s="36"/>
      <c r="I95" s="36"/>
      <c r="J95" s="36"/>
      <c r="K95" s="36"/>
      <c r="L95" s="36"/>
      <c r="M95" s="36"/>
      <c r="N95" s="36"/>
      <c r="O95" s="40"/>
    </row>
    <row r="96" spans="2:15" x14ac:dyDescent="0.25">
      <c r="B96" s="39"/>
      <c r="C96" s="122"/>
      <c r="D96" s="122"/>
      <c r="E96" s="122"/>
      <c r="F96" s="122"/>
      <c r="G96" s="122"/>
      <c r="H96" s="36"/>
      <c r="I96" s="36"/>
      <c r="J96" s="36"/>
      <c r="K96" s="36"/>
      <c r="L96" s="36"/>
      <c r="M96" s="36"/>
      <c r="N96" s="36"/>
      <c r="O96" s="40"/>
    </row>
    <row r="97" spans="2:15" x14ac:dyDescent="0.25">
      <c r="B97" s="152" t="s">
        <v>63</v>
      </c>
      <c r="C97" s="26"/>
      <c r="D97" s="26"/>
      <c r="E97" s="26"/>
      <c r="F97" s="26"/>
      <c r="G97" s="26"/>
      <c r="H97" s="36"/>
      <c r="I97" s="36"/>
      <c r="J97" s="36"/>
      <c r="K97" s="36"/>
      <c r="L97" s="36"/>
      <c r="M97" s="36"/>
      <c r="N97" s="36"/>
      <c r="O97" s="40"/>
    </row>
    <row r="98" spans="2:15" x14ac:dyDescent="0.25">
      <c r="B98" s="28" t="s">
        <v>18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40"/>
    </row>
    <row r="99" spans="2:15" x14ac:dyDescent="0.25">
      <c r="B99" s="108" t="s">
        <v>19</v>
      </c>
      <c r="C99" s="61"/>
      <c r="D99" s="62"/>
      <c r="E99" s="45">
        <v>2016</v>
      </c>
      <c r="F99" s="45" t="s">
        <v>20</v>
      </c>
      <c r="G99" s="45">
        <v>2017</v>
      </c>
      <c r="H99" s="45" t="s">
        <v>20</v>
      </c>
      <c r="I99" s="123"/>
      <c r="J99" s="45" t="s">
        <v>21</v>
      </c>
      <c r="K99" s="45">
        <v>2016</v>
      </c>
      <c r="L99" s="45" t="s">
        <v>20</v>
      </c>
      <c r="M99" s="45">
        <v>2017</v>
      </c>
      <c r="N99" s="45" t="s">
        <v>20</v>
      </c>
      <c r="O99" s="124"/>
    </row>
    <row r="100" spans="2:15" x14ac:dyDescent="0.25">
      <c r="B100" s="109" t="s">
        <v>22</v>
      </c>
      <c r="C100" s="63"/>
      <c r="D100" s="64"/>
      <c r="E100" s="158"/>
      <c r="F100" s="65" t="str">
        <f>+IF(E100="","",+E100/E$119)</f>
        <v/>
      </c>
      <c r="G100" s="158"/>
      <c r="H100" s="65" t="str">
        <f>+IF(G100="","",+G100/G$119)</f>
        <v/>
      </c>
      <c r="I100" s="125"/>
      <c r="J100" s="66" t="s">
        <v>23</v>
      </c>
      <c r="K100" s="67">
        <f>+SUM(E100:E107)</f>
        <v>29.844016750000002</v>
      </c>
      <c r="L100" s="60">
        <f>+K100/K102</f>
        <v>0.19243478610957748</v>
      </c>
      <c r="M100" s="67">
        <f>+SUM(G100:G107)</f>
        <v>61.712196079999998</v>
      </c>
      <c r="N100" s="60">
        <f>+M100/M102</f>
        <v>0.28663054169523933</v>
      </c>
      <c r="O100" s="126"/>
    </row>
    <row r="101" spans="2:15" x14ac:dyDescent="0.25">
      <c r="B101" s="109" t="s">
        <v>24</v>
      </c>
      <c r="C101" s="63"/>
      <c r="D101" s="64"/>
      <c r="E101" s="158"/>
      <c r="F101" s="65" t="str">
        <f t="shared" ref="F101:H119" si="13">+IF(E101="","",+E101/E$119)</f>
        <v/>
      </c>
      <c r="G101" s="158"/>
      <c r="H101" s="65" t="str">
        <f t="shared" si="13"/>
        <v/>
      </c>
      <c r="I101" s="125"/>
      <c r="J101" s="59" t="s">
        <v>1</v>
      </c>
      <c r="K101" s="67">
        <f>+SUM(E108:E118)</f>
        <v>125.24237564999999</v>
      </c>
      <c r="L101" s="60">
        <f>+K101/K102</f>
        <v>0.80756521389042246</v>
      </c>
      <c r="M101" s="67">
        <f>+SUM(G108:G118)</f>
        <v>153.59003834000001</v>
      </c>
      <c r="N101" s="60">
        <f>+M101/M102</f>
        <v>0.71336945830476073</v>
      </c>
      <c r="O101" s="126"/>
    </row>
    <row r="102" spans="2:15" x14ac:dyDescent="0.25">
      <c r="B102" s="109" t="s">
        <v>25</v>
      </c>
      <c r="C102" s="63"/>
      <c r="D102" s="64"/>
      <c r="E102" s="158">
        <v>10.768326800000001</v>
      </c>
      <c r="F102" s="65">
        <f t="shared" si="13"/>
        <v>6.943437546877905E-2</v>
      </c>
      <c r="G102" s="158">
        <v>14.92463484</v>
      </c>
      <c r="H102" s="65">
        <f t="shared" si="13"/>
        <v>6.93194609902925E-2</v>
      </c>
      <c r="I102" s="125"/>
      <c r="J102" s="68" t="s">
        <v>3</v>
      </c>
      <c r="K102" s="69">
        <f>SUM(K100:K101)</f>
        <v>155.08639239999999</v>
      </c>
      <c r="L102" s="70">
        <f>+L101+L100</f>
        <v>1</v>
      </c>
      <c r="M102" s="69">
        <f>SUM(M100:M101)</f>
        <v>215.30223441999999</v>
      </c>
      <c r="N102" s="70">
        <f>+N101+N100</f>
        <v>1</v>
      </c>
      <c r="O102" s="126"/>
    </row>
    <row r="103" spans="2:15" x14ac:dyDescent="0.25">
      <c r="B103" s="109" t="s">
        <v>26</v>
      </c>
      <c r="C103" s="63"/>
      <c r="D103" s="64"/>
      <c r="E103" s="158">
        <v>19.075689950000001</v>
      </c>
      <c r="F103" s="65">
        <f t="shared" si="13"/>
        <v>0.12300041064079843</v>
      </c>
      <c r="G103" s="158">
        <v>46.787561240000002</v>
      </c>
      <c r="H103" s="65">
        <f t="shared" si="13"/>
        <v>0.21731108070494684</v>
      </c>
      <c r="I103" s="125"/>
      <c r="J103" s="36"/>
      <c r="K103" s="36"/>
      <c r="L103" s="36"/>
      <c r="M103" s="36"/>
      <c r="N103" s="36"/>
      <c r="O103" s="126"/>
    </row>
    <row r="104" spans="2:15" x14ac:dyDescent="0.25">
      <c r="B104" s="109" t="s">
        <v>27</v>
      </c>
      <c r="C104" s="63"/>
      <c r="D104" s="64"/>
      <c r="E104" s="158"/>
      <c r="F104" s="65" t="str">
        <f t="shared" si="13"/>
        <v/>
      </c>
      <c r="G104" s="158"/>
      <c r="H104" s="65" t="str">
        <f t="shared" si="13"/>
        <v/>
      </c>
      <c r="I104" s="26"/>
      <c r="J104" s="36"/>
      <c r="K104" s="115"/>
      <c r="L104" s="115"/>
      <c r="M104" s="36"/>
      <c r="N104" s="36"/>
      <c r="O104" s="25"/>
    </row>
    <row r="105" spans="2:15" x14ac:dyDescent="0.25">
      <c r="B105" s="109" t="s">
        <v>28</v>
      </c>
      <c r="C105" s="63"/>
      <c r="D105" s="64"/>
      <c r="E105" s="158"/>
      <c r="F105" s="65" t="str">
        <f t="shared" si="13"/>
        <v/>
      </c>
      <c r="G105" s="158"/>
      <c r="H105" s="65" t="str">
        <f t="shared" si="13"/>
        <v/>
      </c>
      <c r="I105" s="36"/>
      <c r="J105" s="71" t="s">
        <v>29</v>
      </c>
      <c r="K105" s="45">
        <v>2016</v>
      </c>
      <c r="L105" s="45" t="s">
        <v>20</v>
      </c>
      <c r="M105" s="45">
        <v>2017</v>
      </c>
      <c r="N105" s="45" t="s">
        <v>20</v>
      </c>
      <c r="O105" s="40"/>
    </row>
    <row r="106" spans="2:15" x14ac:dyDescent="0.25">
      <c r="B106" s="109" t="s">
        <v>32</v>
      </c>
      <c r="C106" s="63"/>
      <c r="D106" s="64"/>
      <c r="E106" s="158"/>
      <c r="F106" s="65" t="str">
        <f t="shared" si="13"/>
        <v/>
      </c>
      <c r="G106" s="158"/>
      <c r="H106" s="65" t="str">
        <f t="shared" si="13"/>
        <v/>
      </c>
      <c r="I106" s="36"/>
      <c r="J106" s="72" t="s">
        <v>31</v>
      </c>
      <c r="K106" s="67">
        <f>+E100+E101</f>
        <v>0</v>
      </c>
      <c r="L106" s="60">
        <f t="shared" ref="L106:L107" si="14">+K106/K$112</f>
        <v>0</v>
      </c>
      <c r="M106" s="67">
        <f>+G100+G101</f>
        <v>0</v>
      </c>
      <c r="N106" s="60">
        <f t="shared" ref="N106" si="15">+M106/M$112</f>
        <v>0</v>
      </c>
      <c r="O106" s="40"/>
    </row>
    <row r="107" spans="2:15" x14ac:dyDescent="0.25">
      <c r="B107" s="109" t="s">
        <v>34</v>
      </c>
      <c r="C107" s="63"/>
      <c r="D107" s="64"/>
      <c r="E107" s="158"/>
      <c r="F107" s="65" t="str">
        <f t="shared" si="13"/>
        <v/>
      </c>
      <c r="G107" s="158"/>
      <c r="H107" s="65" t="str">
        <f t="shared" si="13"/>
        <v/>
      </c>
      <c r="I107" s="123"/>
      <c r="J107" s="72" t="s">
        <v>33</v>
      </c>
      <c r="K107" s="67">
        <f>+E102</f>
        <v>10.768326800000001</v>
      </c>
      <c r="L107" s="60">
        <f t="shared" si="14"/>
        <v>0.36082029072041716</v>
      </c>
      <c r="M107" s="67">
        <f>+G102</f>
        <v>14.92463484</v>
      </c>
      <c r="N107" s="60">
        <f>+M107/M$112</f>
        <v>0.24184254957727636</v>
      </c>
      <c r="O107" s="124"/>
    </row>
    <row r="108" spans="2:15" x14ac:dyDescent="0.25">
      <c r="B108" s="109" t="s">
        <v>66</v>
      </c>
      <c r="C108" s="63"/>
      <c r="D108" s="64"/>
      <c r="E108" s="158"/>
      <c r="F108" s="65" t="str">
        <f t="shared" si="13"/>
        <v/>
      </c>
      <c r="G108" s="158">
        <v>5.6921410000000003</v>
      </c>
      <c r="H108" s="65">
        <f t="shared" si="13"/>
        <v>2.6437909552281185E-2</v>
      </c>
      <c r="I108" s="119"/>
      <c r="J108" s="72" t="s">
        <v>35</v>
      </c>
      <c r="K108" s="67">
        <f>+E103</f>
        <v>19.075689950000001</v>
      </c>
      <c r="L108" s="60">
        <f>+K108/K$112</f>
        <v>0.63917970927958279</v>
      </c>
      <c r="M108" s="67">
        <f>+G103</f>
        <v>46.787561240000002</v>
      </c>
      <c r="N108" s="60">
        <f t="shared" ref="N108:N112" si="16">+M108/M$112</f>
        <v>0.75815745042272364</v>
      </c>
      <c r="O108" s="127"/>
    </row>
    <row r="109" spans="2:15" x14ac:dyDescent="0.25">
      <c r="B109" s="110" t="s">
        <v>40</v>
      </c>
      <c r="C109" s="63"/>
      <c r="D109" s="64"/>
      <c r="E109" s="158"/>
      <c r="F109" s="65" t="str">
        <f t="shared" si="13"/>
        <v/>
      </c>
      <c r="G109" s="158"/>
      <c r="H109" s="65" t="str">
        <f t="shared" si="13"/>
        <v/>
      </c>
      <c r="I109" s="119"/>
      <c r="J109" s="72" t="s">
        <v>37</v>
      </c>
      <c r="K109" s="67">
        <f>+E104+E105</f>
        <v>0</v>
      </c>
      <c r="L109" s="60">
        <f t="shared" ref="L109:L112" si="17">+K109/K$112</f>
        <v>0</v>
      </c>
      <c r="M109" s="67">
        <f>+G104+G105</f>
        <v>0</v>
      </c>
      <c r="N109" s="60">
        <f t="shared" si="16"/>
        <v>0</v>
      </c>
      <c r="O109" s="127"/>
    </row>
    <row r="110" spans="2:15" x14ac:dyDescent="0.25">
      <c r="B110" s="110" t="s">
        <v>42</v>
      </c>
      <c r="C110" s="63"/>
      <c r="D110" s="64"/>
      <c r="E110" s="158">
        <v>9.6848960000000002</v>
      </c>
      <c r="F110" s="65">
        <f t="shared" si="13"/>
        <v>6.2448393118982634E-2</v>
      </c>
      <c r="G110" s="158"/>
      <c r="H110" s="65" t="str">
        <f t="shared" si="13"/>
        <v/>
      </c>
      <c r="I110" s="119"/>
      <c r="J110" s="73" t="s">
        <v>39</v>
      </c>
      <c r="K110" s="67"/>
      <c r="L110" s="60">
        <f t="shared" si="17"/>
        <v>0</v>
      </c>
      <c r="M110" s="67"/>
      <c r="N110" s="60">
        <f t="shared" si="16"/>
        <v>0</v>
      </c>
      <c r="O110" s="127"/>
    </row>
    <row r="111" spans="2:15" x14ac:dyDescent="0.25">
      <c r="B111" s="109" t="s">
        <v>50</v>
      </c>
      <c r="C111" s="63"/>
      <c r="D111" s="64"/>
      <c r="E111" s="158"/>
      <c r="F111" s="65" t="str">
        <f t="shared" si="13"/>
        <v/>
      </c>
      <c r="G111" s="158"/>
      <c r="H111" s="65" t="str">
        <f t="shared" si="13"/>
        <v/>
      </c>
      <c r="I111" s="26"/>
      <c r="J111" s="72" t="s">
        <v>41</v>
      </c>
      <c r="K111" s="67">
        <f>+E107+E106</f>
        <v>0</v>
      </c>
      <c r="L111" s="60">
        <f t="shared" si="17"/>
        <v>0</v>
      </c>
      <c r="M111" s="67">
        <f>+G107+G106</f>
        <v>0</v>
      </c>
      <c r="N111" s="60">
        <f t="shared" si="16"/>
        <v>0</v>
      </c>
      <c r="O111" s="25"/>
    </row>
    <row r="112" spans="2:15" x14ac:dyDescent="0.25">
      <c r="B112" s="109" t="s">
        <v>44</v>
      </c>
      <c r="C112" s="63"/>
      <c r="D112" s="64"/>
      <c r="E112" s="158">
        <v>39.606112000000003</v>
      </c>
      <c r="F112" s="65">
        <f t="shared" si="13"/>
        <v>0.25538096145693828</v>
      </c>
      <c r="G112" s="158">
        <v>66.702052409999993</v>
      </c>
      <c r="H112" s="65">
        <f t="shared" si="13"/>
        <v>0.30980659624684259</v>
      </c>
      <c r="I112" s="36"/>
      <c r="J112" s="68" t="s">
        <v>3</v>
      </c>
      <c r="K112" s="69">
        <f>SUM(K106:K111)</f>
        <v>29.844016750000002</v>
      </c>
      <c r="L112" s="70">
        <f t="shared" si="17"/>
        <v>1</v>
      </c>
      <c r="M112" s="69">
        <f>SUM(M106:M111)</f>
        <v>61.712196079999998</v>
      </c>
      <c r="N112" s="70">
        <f t="shared" si="16"/>
        <v>1</v>
      </c>
      <c r="O112" s="128"/>
    </row>
    <row r="113" spans="2:15" x14ac:dyDescent="0.25">
      <c r="B113" s="110" t="s">
        <v>45</v>
      </c>
      <c r="C113" s="63"/>
      <c r="D113" s="64"/>
      <c r="E113" s="158"/>
      <c r="F113" s="65" t="str">
        <f t="shared" si="13"/>
        <v/>
      </c>
      <c r="G113" s="158"/>
      <c r="H113" s="65" t="str">
        <f t="shared" si="13"/>
        <v/>
      </c>
      <c r="I113" s="36"/>
      <c r="J113" s="36"/>
      <c r="K113" s="36"/>
      <c r="L113" s="36"/>
      <c r="M113" s="36"/>
      <c r="N113" s="36"/>
      <c r="O113" s="40"/>
    </row>
    <row r="114" spans="2:15" x14ac:dyDescent="0.25">
      <c r="B114" s="109" t="s">
        <v>51</v>
      </c>
      <c r="C114" s="63"/>
      <c r="D114" s="64"/>
      <c r="E114" s="158"/>
      <c r="F114" s="65" t="str">
        <f t="shared" si="13"/>
        <v/>
      </c>
      <c r="G114" s="158"/>
      <c r="H114" s="65" t="str">
        <f t="shared" si="13"/>
        <v/>
      </c>
      <c r="I114" s="36"/>
      <c r="J114" s="36"/>
      <c r="K114" s="36"/>
      <c r="L114" s="36"/>
      <c r="M114" s="36"/>
      <c r="N114" s="36"/>
      <c r="O114" s="40"/>
    </row>
    <row r="115" spans="2:15" x14ac:dyDescent="0.25">
      <c r="B115" s="109" t="s">
        <v>52</v>
      </c>
      <c r="C115" s="63"/>
      <c r="D115" s="64"/>
      <c r="E115" s="158">
        <v>55.859209999999997</v>
      </c>
      <c r="F115" s="65">
        <f t="shared" si="13"/>
        <v>0.36018124566291737</v>
      </c>
      <c r="G115" s="158">
        <v>57.135167000000003</v>
      </c>
      <c r="H115" s="65">
        <f t="shared" si="13"/>
        <v>0.26537191847504843</v>
      </c>
      <c r="I115" s="36"/>
      <c r="J115" s="36"/>
      <c r="K115" s="36"/>
      <c r="L115" s="36"/>
      <c r="M115" s="36"/>
      <c r="N115" s="36"/>
      <c r="O115" s="40"/>
    </row>
    <row r="116" spans="2:15" x14ac:dyDescent="0.25">
      <c r="B116" s="109" t="s">
        <v>46</v>
      </c>
      <c r="C116" s="63"/>
      <c r="D116" s="64"/>
      <c r="E116" s="158">
        <v>20.092157649999997</v>
      </c>
      <c r="F116" s="65">
        <f t="shared" si="13"/>
        <v>0.1295546136515843</v>
      </c>
      <c r="G116" s="158">
        <v>24.060677930000001</v>
      </c>
      <c r="H116" s="65">
        <f t="shared" si="13"/>
        <v>0.11175303403058849</v>
      </c>
      <c r="I116" s="36"/>
      <c r="J116" s="36"/>
      <c r="K116" s="36"/>
      <c r="L116" s="36"/>
      <c r="M116" s="36"/>
      <c r="N116" s="36"/>
      <c r="O116" s="40"/>
    </row>
    <row r="117" spans="2:15" x14ac:dyDescent="0.25">
      <c r="B117" s="109" t="s">
        <v>47</v>
      </c>
      <c r="C117" s="63"/>
      <c r="D117" s="64"/>
      <c r="E117" s="158"/>
      <c r="F117" s="65" t="str">
        <f t="shared" si="13"/>
        <v/>
      </c>
      <c r="G117" s="158"/>
      <c r="H117" s="65" t="str">
        <f t="shared" si="13"/>
        <v/>
      </c>
      <c r="I117" s="36"/>
      <c r="J117" s="36"/>
      <c r="K117" s="36"/>
      <c r="L117" s="36"/>
      <c r="M117" s="36"/>
      <c r="N117" s="36"/>
      <c r="O117" s="40"/>
    </row>
    <row r="118" spans="2:15" x14ac:dyDescent="0.25">
      <c r="B118" s="109" t="s">
        <v>48</v>
      </c>
      <c r="C118" s="63"/>
      <c r="D118" s="64"/>
      <c r="E118" s="158"/>
      <c r="F118" s="65" t="str">
        <f t="shared" si="13"/>
        <v/>
      </c>
      <c r="G118" s="158"/>
      <c r="H118" s="65" t="str">
        <f t="shared" si="13"/>
        <v/>
      </c>
      <c r="I118" s="129"/>
      <c r="J118" s="36"/>
      <c r="K118" s="36"/>
      <c r="L118" s="36"/>
      <c r="M118" s="36"/>
      <c r="N118" s="36"/>
      <c r="O118" s="40"/>
    </row>
    <row r="119" spans="2:15" x14ac:dyDescent="0.25">
      <c r="B119" s="111" t="s">
        <v>49</v>
      </c>
      <c r="C119" s="74"/>
      <c r="D119" s="75"/>
      <c r="E119" s="69">
        <f>SUM(E100:E118)</f>
        <v>155.08639239999999</v>
      </c>
      <c r="F119" s="76">
        <f t="shared" si="13"/>
        <v>1</v>
      </c>
      <c r="G119" s="69">
        <f>SUM(G100:G118)</f>
        <v>215.30223441999999</v>
      </c>
      <c r="H119" s="76">
        <f t="shared" si="13"/>
        <v>1</v>
      </c>
      <c r="I119" s="130"/>
      <c r="J119" s="36"/>
      <c r="K119" s="36"/>
      <c r="L119" s="36"/>
      <c r="M119" s="36"/>
      <c r="N119" s="36"/>
      <c r="O119" s="40"/>
    </row>
    <row r="120" spans="2:15" x14ac:dyDescent="0.25">
      <c r="B120" s="259" t="s">
        <v>60</v>
      </c>
      <c r="C120" s="260"/>
      <c r="D120" s="260"/>
      <c r="E120" s="260"/>
      <c r="F120" s="260"/>
      <c r="G120" s="260"/>
      <c r="H120" s="260"/>
      <c r="I120" s="130"/>
      <c r="J120" s="36"/>
      <c r="K120" s="36"/>
      <c r="L120" s="36"/>
      <c r="M120" s="36"/>
      <c r="N120" s="36"/>
      <c r="O120" s="40"/>
    </row>
    <row r="121" spans="2:15" x14ac:dyDescent="0.25">
      <c r="B121" s="116"/>
      <c r="C121" s="131"/>
      <c r="D121" s="131"/>
      <c r="E121" s="131"/>
      <c r="F121" s="131"/>
      <c r="G121" s="132"/>
      <c r="H121" s="132"/>
      <c r="I121" s="132"/>
      <c r="J121" s="42"/>
      <c r="K121" s="42"/>
      <c r="L121" s="42"/>
      <c r="M121" s="42"/>
      <c r="N121" s="42"/>
      <c r="O121" s="43"/>
    </row>
    <row r="122" spans="2:15" x14ac:dyDescent="0.2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2:15" x14ac:dyDescent="0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2:15" x14ac:dyDescent="0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2:15" x14ac:dyDescent="0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2:15" x14ac:dyDescent="0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2:15" x14ac:dyDescent="0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2:15" x14ac:dyDescent="0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2:15" x14ac:dyDescent="0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2:15" x14ac:dyDescent="0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2:15" x14ac:dyDescent="0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2:15" x14ac:dyDescent="0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2:15" x14ac:dyDescent="0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2:15" x14ac:dyDescent="0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2:15" x14ac:dyDescent="0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2:15" x14ac:dyDescent="0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2:15" x14ac:dyDescent="0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2:15" x14ac:dyDescent="0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2:15" x14ac:dyDescent="0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2:15" x14ac:dyDescent="0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2:15" x14ac:dyDescent="0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2:15" x14ac:dyDescent="0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2:15" x14ac:dyDescent="0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2:15" x14ac:dyDescent="0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2:15" x14ac:dyDescent="0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2:15" x14ac:dyDescent="0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2:15" x14ac:dyDescent="0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2:15" x14ac:dyDescent="0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2:15" x14ac:dyDescent="0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2:15" x14ac:dyDescent="0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2:15" x14ac:dyDescent="0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2:15" x14ac:dyDescent="0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2:15" x14ac:dyDescent="0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2:15" x14ac:dyDescent="0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2:15" x14ac:dyDescent="0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2:15" x14ac:dyDescent="0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2:15" x14ac:dyDescent="0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2:15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2:15" x14ac:dyDescent="0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2:15" x14ac:dyDescent="0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2:15" x14ac:dyDescent="0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</sheetData>
  <mergeCells count="24">
    <mergeCell ref="I64:N64"/>
    <mergeCell ref="B93:H93"/>
    <mergeCell ref="B120:H120"/>
    <mergeCell ref="E41:K41"/>
    <mergeCell ref="C48:G48"/>
    <mergeCell ref="I48:N48"/>
    <mergeCell ref="C49:G49"/>
    <mergeCell ref="I49:N49"/>
    <mergeCell ref="C59:G59"/>
    <mergeCell ref="D22:M22"/>
    <mergeCell ref="E27:K27"/>
    <mergeCell ref="E28:K28"/>
    <mergeCell ref="E29:E30"/>
    <mergeCell ref="F29:H29"/>
    <mergeCell ref="I29:K29"/>
    <mergeCell ref="B1:O2"/>
    <mergeCell ref="D8:L8"/>
    <mergeCell ref="D9:L9"/>
    <mergeCell ref="D10:D11"/>
    <mergeCell ref="E10:G10"/>
    <mergeCell ref="H10:J10"/>
    <mergeCell ref="K10:K11"/>
    <mergeCell ref="L10:L11"/>
    <mergeCell ref="M10:M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workbookViewId="0">
      <selection activeCell="A8" sqref="A8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79" t="s">
        <v>122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2:15" ht="15" customHeight="1" x14ac:dyDescent="0.25"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2:15" x14ac:dyDescent="0.25">
      <c r="B3" s="8" t="str">
        <f>+B7</f>
        <v>1. Presupuesto y Ejecución del Canon y otros, 2017</v>
      </c>
      <c r="C3" s="20"/>
      <c r="D3" s="20"/>
      <c r="E3" s="20"/>
      <c r="F3" s="20"/>
      <c r="G3" s="20"/>
      <c r="H3" s="8" t="str">
        <f>+B46</f>
        <v>3. Transferencias de Canon y otros.</v>
      </c>
      <c r="I3" s="21"/>
      <c r="J3" s="21"/>
      <c r="K3" s="21"/>
      <c r="L3" s="21"/>
      <c r="M3" s="8"/>
      <c r="N3" s="22"/>
      <c r="O3" s="22"/>
    </row>
    <row r="4" spans="2:15" x14ac:dyDescent="0.25">
      <c r="B4" s="8" t="str">
        <f>+B26</f>
        <v>2. Peso del Gasto financiado por Canon y Otros en el Gasto Total</v>
      </c>
      <c r="C4" s="20"/>
      <c r="D4" s="20"/>
      <c r="E4" s="20"/>
      <c r="F4" s="20"/>
      <c r="G4" s="20"/>
      <c r="H4" s="134" t="str">
        <f>+B69</f>
        <v>4. Transferencia de Canon a los Gobiernos Sub Nacionales - Detalle</v>
      </c>
      <c r="I4" s="21"/>
      <c r="J4" s="21"/>
      <c r="K4" s="21"/>
      <c r="L4" s="21"/>
      <c r="M4" s="8"/>
      <c r="N4" s="22"/>
      <c r="O4" s="22"/>
    </row>
    <row r="5" spans="2:15" x14ac:dyDescent="0.25">
      <c r="B5" s="8"/>
      <c r="C5" s="20"/>
      <c r="D5" s="20"/>
      <c r="E5" s="20"/>
      <c r="F5" s="20"/>
      <c r="G5" s="20"/>
      <c r="H5" s="8"/>
      <c r="I5" s="21"/>
      <c r="J5" s="21"/>
      <c r="K5" s="21"/>
      <c r="L5" s="21"/>
      <c r="M5" s="8"/>
      <c r="N5" s="22"/>
      <c r="O5" s="22"/>
    </row>
    <row r="6" spans="2:15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x14ac:dyDescent="0.25">
      <c r="B7" s="81" t="s">
        <v>53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</row>
    <row r="8" spans="2:15" x14ac:dyDescent="0.25">
      <c r="B8" s="84"/>
      <c r="C8" s="37"/>
      <c r="D8" s="262" t="s">
        <v>54</v>
      </c>
      <c r="E8" s="262"/>
      <c r="F8" s="262"/>
      <c r="G8" s="262"/>
      <c r="H8" s="262"/>
      <c r="I8" s="262"/>
      <c r="J8" s="262"/>
      <c r="K8" s="262"/>
      <c r="L8" s="262"/>
      <c r="M8" s="37"/>
      <c r="N8" s="37"/>
      <c r="O8" s="85"/>
    </row>
    <row r="9" spans="2:15" ht="15" customHeight="1" x14ac:dyDescent="0.25">
      <c r="B9" s="86"/>
      <c r="C9" s="10"/>
      <c r="D9" s="261" t="s">
        <v>105</v>
      </c>
      <c r="E9" s="261"/>
      <c r="F9" s="261"/>
      <c r="G9" s="261"/>
      <c r="H9" s="261"/>
      <c r="I9" s="261"/>
      <c r="J9" s="261"/>
      <c r="K9" s="261"/>
      <c r="L9" s="261"/>
      <c r="M9" s="37"/>
      <c r="N9" s="37"/>
      <c r="O9" s="85"/>
    </row>
    <row r="10" spans="2:15" ht="15" customHeight="1" x14ac:dyDescent="0.25">
      <c r="B10" s="86"/>
      <c r="C10" s="10"/>
      <c r="D10" s="268" t="s">
        <v>2</v>
      </c>
      <c r="E10" s="263" t="s">
        <v>7</v>
      </c>
      <c r="F10" s="264"/>
      <c r="G10" s="265"/>
      <c r="H10" s="277" t="s">
        <v>8</v>
      </c>
      <c r="I10" s="277"/>
      <c r="J10" s="277"/>
      <c r="K10" s="268" t="s">
        <v>9</v>
      </c>
      <c r="L10" s="268" t="s">
        <v>10</v>
      </c>
      <c r="M10" s="269" t="s">
        <v>11</v>
      </c>
      <c r="N10" s="46"/>
      <c r="O10" s="87"/>
    </row>
    <row r="11" spans="2:15" x14ac:dyDescent="0.25">
      <c r="B11" s="86"/>
      <c r="C11" s="10"/>
      <c r="D11" s="268"/>
      <c r="E11" s="218" t="s">
        <v>12</v>
      </c>
      <c r="F11" s="218" t="s">
        <v>13</v>
      </c>
      <c r="G11" s="218" t="s">
        <v>3</v>
      </c>
      <c r="H11" s="218" t="s">
        <v>12</v>
      </c>
      <c r="I11" s="218" t="s">
        <v>13</v>
      </c>
      <c r="J11" s="218" t="s">
        <v>3</v>
      </c>
      <c r="K11" s="268"/>
      <c r="L11" s="268"/>
      <c r="M11" s="269"/>
      <c r="N11" s="37"/>
      <c r="O11" s="85"/>
    </row>
    <row r="12" spans="2:15" ht="15" customHeight="1" x14ac:dyDescent="0.25">
      <c r="B12" s="86"/>
      <c r="C12" s="10"/>
      <c r="D12" s="27">
        <v>2010</v>
      </c>
      <c r="E12" s="96">
        <v>168.99313599999999</v>
      </c>
      <c r="F12" s="96">
        <v>360.09353900000002</v>
      </c>
      <c r="G12" s="97">
        <f>+F12+E12</f>
        <v>529.08667500000001</v>
      </c>
      <c r="H12" s="96">
        <v>68.969548000000003</v>
      </c>
      <c r="I12" s="96">
        <v>269.40813200000002</v>
      </c>
      <c r="J12" s="97">
        <f>+I12+H12</f>
        <v>338.37768000000005</v>
      </c>
      <c r="K12" s="94">
        <f>+H12/E12</f>
        <v>0.40812041028695983</v>
      </c>
      <c r="L12" s="94">
        <f>+I12/F12</f>
        <v>0.74816152699701732</v>
      </c>
      <c r="M12" s="95">
        <f>+J12/G12</f>
        <v>0.63955056135178612</v>
      </c>
      <c r="N12" s="58"/>
      <c r="O12" s="85"/>
    </row>
    <row r="13" spans="2:15" x14ac:dyDescent="0.25">
      <c r="B13" s="86"/>
      <c r="C13" s="10"/>
      <c r="D13" s="27">
        <v>2011</v>
      </c>
      <c r="E13" s="96">
        <v>154.714585</v>
      </c>
      <c r="F13" s="96">
        <v>314.79735899999997</v>
      </c>
      <c r="G13" s="97">
        <f t="shared" ref="G13:G20" si="0">+F13+E13</f>
        <v>469.51194399999997</v>
      </c>
      <c r="H13" s="96">
        <v>87.426023000000001</v>
      </c>
      <c r="I13" s="96">
        <v>156.97135399999999</v>
      </c>
      <c r="J13" s="97">
        <f t="shared" ref="J13:J20" si="1">+I13+H13</f>
        <v>244.39737700000001</v>
      </c>
      <c r="K13" s="94">
        <f t="shared" ref="K13:M20" si="2">+H13/E13</f>
        <v>0.56507938795815538</v>
      </c>
      <c r="L13" s="94">
        <f t="shared" si="2"/>
        <v>0.49864253784924545</v>
      </c>
      <c r="M13" s="95">
        <f t="shared" si="2"/>
        <v>0.52053495150274609</v>
      </c>
      <c r="N13" s="37"/>
      <c r="O13" s="85"/>
    </row>
    <row r="14" spans="2:15" x14ac:dyDescent="0.25">
      <c r="B14" s="86"/>
      <c r="C14" s="10"/>
      <c r="D14" s="27">
        <v>2012</v>
      </c>
      <c r="E14" s="96">
        <v>137.354997</v>
      </c>
      <c r="F14" s="96">
        <v>396.95046600000001</v>
      </c>
      <c r="G14" s="97">
        <f t="shared" si="0"/>
        <v>534.30546300000003</v>
      </c>
      <c r="H14" s="96">
        <v>100.161382</v>
      </c>
      <c r="I14" s="96">
        <v>256.50313899999998</v>
      </c>
      <c r="J14" s="97">
        <f t="shared" si="1"/>
        <v>356.66452099999998</v>
      </c>
      <c r="K14" s="94">
        <f t="shared" si="2"/>
        <v>0.72921542126348704</v>
      </c>
      <c r="L14" s="94">
        <f t="shared" si="2"/>
        <v>0.64618424959853804</v>
      </c>
      <c r="M14" s="95">
        <f t="shared" si="2"/>
        <v>0.6675292425374284</v>
      </c>
      <c r="N14" s="37"/>
      <c r="O14" s="85"/>
    </row>
    <row r="15" spans="2:15" x14ac:dyDescent="0.25">
      <c r="B15" s="86"/>
      <c r="C15" s="10"/>
      <c r="D15" s="27">
        <v>2013</v>
      </c>
      <c r="E15" s="96">
        <v>63.579768000000001</v>
      </c>
      <c r="F15" s="96">
        <v>342.42492099999998</v>
      </c>
      <c r="G15" s="97">
        <f t="shared" si="0"/>
        <v>406.00468899999998</v>
      </c>
      <c r="H15" s="96">
        <v>49.751308000000002</v>
      </c>
      <c r="I15" s="96">
        <v>196.298993</v>
      </c>
      <c r="J15" s="97">
        <f t="shared" si="1"/>
        <v>246.05030099999999</v>
      </c>
      <c r="K15" s="94">
        <f t="shared" si="2"/>
        <v>0.78250219472332772</v>
      </c>
      <c r="L15" s="94">
        <f t="shared" si="2"/>
        <v>0.57326140990772112</v>
      </c>
      <c r="M15" s="95">
        <f t="shared" si="2"/>
        <v>0.60602822495973685</v>
      </c>
      <c r="N15" s="37"/>
      <c r="O15" s="85"/>
    </row>
    <row r="16" spans="2:15" x14ac:dyDescent="0.25">
      <c r="B16" s="86"/>
      <c r="C16" s="10"/>
      <c r="D16" s="27">
        <v>2014</v>
      </c>
      <c r="E16" s="96">
        <v>24.389139</v>
      </c>
      <c r="F16" s="96">
        <v>170.29678200000001</v>
      </c>
      <c r="G16" s="97">
        <f t="shared" si="0"/>
        <v>194.68592100000001</v>
      </c>
      <c r="H16" s="96">
        <v>15.569119000000001</v>
      </c>
      <c r="I16" s="96">
        <v>120.180717</v>
      </c>
      <c r="J16" s="97">
        <f t="shared" si="1"/>
        <v>135.74983600000002</v>
      </c>
      <c r="K16" s="94">
        <f t="shared" si="2"/>
        <v>0.63836279747308833</v>
      </c>
      <c r="L16" s="94">
        <f t="shared" si="2"/>
        <v>0.70571337631030517</v>
      </c>
      <c r="M16" s="95">
        <f t="shared" si="2"/>
        <v>0.69727608089338933</v>
      </c>
      <c r="N16" s="37"/>
      <c r="O16" s="85"/>
    </row>
    <row r="17" spans="2:15" x14ac:dyDescent="0.25">
      <c r="B17" s="86"/>
      <c r="C17" s="10"/>
      <c r="D17" s="27">
        <v>2015</v>
      </c>
      <c r="E17" s="96">
        <v>31.509242</v>
      </c>
      <c r="F17" s="96">
        <v>164.95615900000001</v>
      </c>
      <c r="G17" s="97">
        <f t="shared" si="0"/>
        <v>196.46540100000001</v>
      </c>
      <c r="H17" s="96">
        <v>15.328236</v>
      </c>
      <c r="I17" s="96">
        <v>94.791179</v>
      </c>
      <c r="J17" s="97">
        <f t="shared" si="1"/>
        <v>110.119415</v>
      </c>
      <c r="K17" s="94">
        <f t="shared" si="2"/>
        <v>0.4864679385178482</v>
      </c>
      <c r="L17" s="94">
        <f t="shared" si="2"/>
        <v>0.57464467877189107</v>
      </c>
      <c r="M17" s="95">
        <f t="shared" si="2"/>
        <v>0.56050283886881436</v>
      </c>
      <c r="N17" s="37"/>
      <c r="O17" s="85"/>
    </row>
    <row r="18" spans="2:15" x14ac:dyDescent="0.25">
      <c r="B18" s="86"/>
      <c r="C18" s="10"/>
      <c r="D18" s="27">
        <v>2016</v>
      </c>
      <c r="E18" s="96">
        <v>32.686430999999999</v>
      </c>
      <c r="F18" s="96">
        <v>135.45296300000001</v>
      </c>
      <c r="G18" s="97">
        <f t="shared" si="0"/>
        <v>168.13939400000001</v>
      </c>
      <c r="H18" s="96">
        <v>25.916332000000001</v>
      </c>
      <c r="I18" s="96">
        <v>97.126321000000004</v>
      </c>
      <c r="J18" s="97">
        <f t="shared" si="1"/>
        <v>123.042653</v>
      </c>
      <c r="K18" s="94">
        <f t="shared" si="2"/>
        <v>0.79287738694995491</v>
      </c>
      <c r="L18" s="94">
        <f t="shared" si="2"/>
        <v>0.71704833064449092</v>
      </c>
      <c r="M18" s="95">
        <f t="shared" si="2"/>
        <v>0.73178955908452958</v>
      </c>
      <c r="N18" s="37"/>
      <c r="O18" s="85"/>
    </row>
    <row r="19" spans="2:15" x14ac:dyDescent="0.25">
      <c r="B19" s="86"/>
      <c r="C19" s="10"/>
      <c r="D19" s="27">
        <v>2017</v>
      </c>
      <c r="E19" s="96">
        <v>29.892779000000001</v>
      </c>
      <c r="F19" s="96">
        <v>122.062479</v>
      </c>
      <c r="G19" s="97">
        <f t="shared" si="0"/>
        <v>151.95525799999999</v>
      </c>
      <c r="H19" s="96">
        <v>20.226575</v>
      </c>
      <c r="I19" s="96">
        <v>68.894304000000005</v>
      </c>
      <c r="J19" s="97">
        <f t="shared" si="1"/>
        <v>89.120879000000002</v>
      </c>
      <c r="K19" s="94">
        <f t="shared" si="2"/>
        <v>0.67663749161628628</v>
      </c>
      <c r="L19" s="94">
        <f t="shared" si="2"/>
        <v>0.56441835824094644</v>
      </c>
      <c r="M19" s="95">
        <f t="shared" si="2"/>
        <v>0.58649421002595392</v>
      </c>
      <c r="N19" s="37"/>
      <c r="O19" s="85"/>
    </row>
    <row r="20" spans="2:15" x14ac:dyDescent="0.25">
      <c r="B20" s="86"/>
      <c r="C20" s="10"/>
      <c r="D20" s="27" t="s">
        <v>55</v>
      </c>
      <c r="E20" s="96">
        <v>24.478076000000001</v>
      </c>
      <c r="F20" s="96">
        <v>83.671284</v>
      </c>
      <c r="G20" s="97">
        <f t="shared" si="0"/>
        <v>108.14936</v>
      </c>
      <c r="H20" s="96">
        <v>2.3828179999999999</v>
      </c>
      <c r="I20" s="96">
        <v>11.134563</v>
      </c>
      <c r="J20" s="97">
        <f t="shared" si="1"/>
        <v>13.517381</v>
      </c>
      <c r="K20" s="94">
        <f t="shared" si="2"/>
        <v>9.7344987408324077E-2</v>
      </c>
      <c r="L20" s="94">
        <f t="shared" si="2"/>
        <v>0.13307508224685544</v>
      </c>
      <c r="M20" s="95">
        <f t="shared" si="2"/>
        <v>0.12498808129793833</v>
      </c>
      <c r="N20" s="37"/>
      <c r="O20" s="85"/>
    </row>
    <row r="21" spans="2:15" x14ac:dyDescent="0.25">
      <c r="B21" s="86"/>
      <c r="C21" s="10"/>
      <c r="D21" s="48" t="s">
        <v>104</v>
      </c>
      <c r="E21" s="215"/>
      <c r="F21" s="215"/>
      <c r="G21" s="215"/>
      <c r="H21" s="215"/>
      <c r="I21" s="48"/>
      <c r="J21" s="50"/>
      <c r="K21" s="50"/>
      <c r="L21" s="50"/>
      <c r="M21" s="52"/>
      <c r="N21" s="37"/>
      <c r="O21" s="85"/>
    </row>
    <row r="22" spans="2:15" ht="15" customHeight="1" x14ac:dyDescent="0.25">
      <c r="B22" s="84"/>
      <c r="C22" s="53"/>
      <c r="D22" s="243" t="s">
        <v>56</v>
      </c>
      <c r="E22" s="243"/>
      <c r="F22" s="243"/>
      <c r="G22" s="243"/>
      <c r="H22" s="243"/>
      <c r="I22" s="243"/>
      <c r="J22" s="243"/>
      <c r="K22" s="243"/>
      <c r="L22" s="243"/>
      <c r="M22" s="243"/>
      <c r="N22" s="37"/>
      <c r="O22" s="85"/>
    </row>
    <row r="23" spans="2:15" x14ac:dyDescent="0.25">
      <c r="B23" s="88"/>
      <c r="C23" s="89"/>
      <c r="D23" s="89"/>
      <c r="E23" s="89"/>
      <c r="F23" s="89"/>
      <c r="G23" s="89"/>
      <c r="H23" s="90"/>
      <c r="I23" s="90"/>
      <c r="J23" s="91"/>
      <c r="K23" s="91"/>
      <c r="L23" s="91"/>
      <c r="M23" s="91"/>
      <c r="N23" s="91"/>
      <c r="O23" s="92"/>
    </row>
    <row r="24" spans="2:15" x14ac:dyDescent="0.25">
      <c r="B24" s="46"/>
      <c r="C24" s="46"/>
      <c r="D24" s="46"/>
      <c r="E24" s="46"/>
      <c r="F24" s="46"/>
      <c r="G24" s="46"/>
      <c r="H24" s="37"/>
      <c r="I24" s="37"/>
      <c r="J24" s="19"/>
      <c r="K24" s="19"/>
      <c r="L24" s="19"/>
      <c r="M24" s="19"/>
      <c r="N24" s="19"/>
      <c r="O24" s="19"/>
    </row>
    <row r="25" spans="2:15" x14ac:dyDescent="0.25">
      <c r="B25" s="46"/>
      <c r="C25" s="46"/>
      <c r="D25" s="46"/>
      <c r="E25" s="46"/>
      <c r="F25" s="46"/>
      <c r="G25" s="46"/>
      <c r="H25" s="37"/>
      <c r="I25" s="37"/>
      <c r="J25" s="19"/>
      <c r="K25" s="19"/>
      <c r="L25" s="19"/>
      <c r="M25" s="19"/>
      <c r="N25" s="19"/>
      <c r="O25" s="19"/>
    </row>
    <row r="26" spans="2:15" x14ac:dyDescent="0.25">
      <c r="B26" s="81" t="s">
        <v>4</v>
      </c>
      <c r="C26" s="82"/>
      <c r="D26" s="82"/>
      <c r="E26" s="82"/>
      <c r="F26" s="82"/>
      <c r="G26" s="82"/>
      <c r="H26" s="82"/>
      <c r="I26" s="82"/>
      <c r="J26" s="98"/>
      <c r="K26" s="98"/>
      <c r="L26" s="98"/>
      <c r="M26" s="98"/>
      <c r="N26" s="98"/>
      <c r="O26" s="99"/>
    </row>
    <row r="27" spans="2:15" x14ac:dyDescent="0.25">
      <c r="B27" s="24"/>
      <c r="C27" s="37"/>
      <c r="D27" s="37"/>
      <c r="E27" s="267" t="s">
        <v>57</v>
      </c>
      <c r="F27" s="267"/>
      <c r="G27" s="267"/>
      <c r="H27" s="267"/>
      <c r="I27" s="267"/>
      <c r="J27" s="267"/>
      <c r="K27" s="267"/>
      <c r="L27" s="10"/>
      <c r="M27" s="10"/>
      <c r="N27" s="10"/>
      <c r="O27" s="100"/>
    </row>
    <row r="28" spans="2:15" x14ac:dyDescent="0.25">
      <c r="B28" s="24"/>
      <c r="C28" s="26"/>
      <c r="D28" s="26"/>
      <c r="E28" s="266" t="s">
        <v>6</v>
      </c>
      <c r="F28" s="266"/>
      <c r="G28" s="266"/>
      <c r="H28" s="266"/>
      <c r="I28" s="266"/>
      <c r="J28" s="266"/>
      <c r="K28" s="266"/>
      <c r="L28" s="10"/>
      <c r="M28" s="10"/>
      <c r="N28" s="10"/>
      <c r="O28" s="100"/>
    </row>
    <row r="29" spans="2:15" x14ac:dyDescent="0.25">
      <c r="B29" s="24"/>
      <c r="C29" s="26"/>
      <c r="D29" s="26"/>
      <c r="E29" s="270" t="s">
        <v>2</v>
      </c>
      <c r="F29" s="271" t="s">
        <v>14</v>
      </c>
      <c r="G29" s="272"/>
      <c r="H29" s="273"/>
      <c r="I29" s="274" t="s">
        <v>58</v>
      </c>
      <c r="J29" s="275"/>
      <c r="K29" s="276"/>
      <c r="L29" s="10"/>
      <c r="M29" s="10"/>
      <c r="N29" s="10"/>
      <c r="O29" s="100"/>
    </row>
    <row r="30" spans="2:15" x14ac:dyDescent="0.25">
      <c r="B30" s="24"/>
      <c r="C30" s="26"/>
      <c r="D30" s="26"/>
      <c r="E30" s="270"/>
      <c r="F30" s="45" t="s">
        <v>12</v>
      </c>
      <c r="G30" s="45" t="s">
        <v>13</v>
      </c>
      <c r="H30" s="45" t="s">
        <v>3</v>
      </c>
      <c r="I30" s="45" t="s">
        <v>12</v>
      </c>
      <c r="J30" s="45" t="s">
        <v>13</v>
      </c>
      <c r="K30" s="45" t="s">
        <v>3</v>
      </c>
      <c r="L30" s="10"/>
      <c r="M30" s="10"/>
      <c r="N30" s="10"/>
      <c r="O30" s="100"/>
    </row>
    <row r="31" spans="2:15" x14ac:dyDescent="0.25">
      <c r="B31" s="24"/>
      <c r="C31" s="26"/>
      <c r="D31" s="26"/>
      <c r="E31" s="47">
        <v>2010</v>
      </c>
      <c r="F31" s="104">
        <v>252.634153</v>
      </c>
      <c r="G31" s="104">
        <v>359.459857</v>
      </c>
      <c r="H31" s="105">
        <f>+G31+F31</f>
        <v>612.09401000000003</v>
      </c>
      <c r="I31" s="54">
        <f t="shared" ref="I31:K39" si="3">+H12/F31</f>
        <v>0.27300167923059876</v>
      </c>
      <c r="J31" s="54">
        <f t="shared" si="3"/>
        <v>0.74948044059339847</v>
      </c>
      <c r="K31" s="55">
        <f t="shared" si="3"/>
        <v>0.55281978662068598</v>
      </c>
      <c r="L31" s="10"/>
      <c r="M31" s="10"/>
      <c r="N31" s="10"/>
      <c r="O31" s="100"/>
    </row>
    <row r="32" spans="2:15" ht="15" customHeight="1" x14ac:dyDescent="0.25">
      <c r="B32" s="24"/>
      <c r="C32" s="26"/>
      <c r="D32" s="26"/>
      <c r="E32" s="47">
        <v>2011</v>
      </c>
      <c r="F32" s="104">
        <v>311.921806</v>
      </c>
      <c r="G32" s="104">
        <v>260.59974599999998</v>
      </c>
      <c r="H32" s="105">
        <f t="shared" ref="H32:H39" si="4">+G32+F32</f>
        <v>572.52155199999993</v>
      </c>
      <c r="I32" s="54">
        <f t="shared" si="3"/>
        <v>0.28028185692153884</v>
      </c>
      <c r="J32" s="54">
        <f t="shared" si="3"/>
        <v>0.6023465349041438</v>
      </c>
      <c r="K32" s="55">
        <f t="shared" si="3"/>
        <v>0.42687891162567104</v>
      </c>
      <c r="L32" s="10"/>
      <c r="M32" s="10"/>
      <c r="N32" s="10"/>
      <c r="O32" s="100"/>
    </row>
    <row r="33" spans="2:15" x14ac:dyDescent="0.25">
      <c r="B33" s="24"/>
      <c r="C33" s="26"/>
      <c r="D33" s="26"/>
      <c r="E33" s="47">
        <v>2012</v>
      </c>
      <c r="F33" s="104">
        <v>388.16694000000001</v>
      </c>
      <c r="G33" s="104">
        <v>368.23848199999998</v>
      </c>
      <c r="H33" s="105">
        <f t="shared" si="4"/>
        <v>756.40542200000004</v>
      </c>
      <c r="I33" s="54">
        <f t="shared" si="3"/>
        <v>0.25803686939438997</v>
      </c>
      <c r="J33" s="54">
        <f t="shared" si="3"/>
        <v>0.69656798932817676</v>
      </c>
      <c r="K33" s="55">
        <f t="shared" si="3"/>
        <v>0.47152560072473931</v>
      </c>
      <c r="L33" s="10"/>
      <c r="M33" s="10"/>
      <c r="N33" s="10"/>
      <c r="O33" s="100"/>
    </row>
    <row r="34" spans="2:15" x14ac:dyDescent="0.25">
      <c r="B34" s="24"/>
      <c r="C34" s="26"/>
      <c r="D34" s="26"/>
      <c r="E34" s="47">
        <v>2013</v>
      </c>
      <c r="F34" s="104">
        <v>505.94178299999999</v>
      </c>
      <c r="G34" s="104">
        <v>351.44627600000001</v>
      </c>
      <c r="H34" s="105">
        <f t="shared" si="4"/>
        <v>857.388059</v>
      </c>
      <c r="I34" s="54">
        <f t="shared" si="3"/>
        <v>9.833405674660399E-2</v>
      </c>
      <c r="J34" s="54">
        <f t="shared" si="3"/>
        <v>0.55854623140180892</v>
      </c>
      <c r="K34" s="55">
        <f t="shared" si="3"/>
        <v>0.28697658944186438</v>
      </c>
      <c r="L34" s="10"/>
      <c r="M34" s="10"/>
      <c r="N34" s="10"/>
      <c r="O34" s="100"/>
    </row>
    <row r="35" spans="2:15" x14ac:dyDescent="0.25">
      <c r="B35" s="24"/>
      <c r="C35" s="26"/>
      <c r="D35" s="26"/>
      <c r="E35" s="47">
        <v>2014</v>
      </c>
      <c r="F35" s="104">
        <v>419.92157099999997</v>
      </c>
      <c r="G35" s="104">
        <v>322.70051899999999</v>
      </c>
      <c r="H35" s="105">
        <f t="shared" si="4"/>
        <v>742.62208999999996</v>
      </c>
      <c r="I35" s="54">
        <f t="shared" si="3"/>
        <v>3.7076254413231848E-2</v>
      </c>
      <c r="J35" s="54">
        <f t="shared" si="3"/>
        <v>0.37242182743437113</v>
      </c>
      <c r="K35" s="55">
        <f t="shared" si="3"/>
        <v>0.18279800429852555</v>
      </c>
      <c r="L35" s="10"/>
      <c r="M35" s="10"/>
      <c r="N35" s="10"/>
      <c r="O35" s="100"/>
    </row>
    <row r="36" spans="2:15" x14ac:dyDescent="0.25">
      <c r="B36" s="24"/>
      <c r="C36" s="26"/>
      <c r="D36" s="26"/>
      <c r="E36" s="47">
        <v>2015</v>
      </c>
      <c r="F36" s="104">
        <v>480.96652399999999</v>
      </c>
      <c r="G36" s="104">
        <v>305.92718400000001</v>
      </c>
      <c r="H36" s="105">
        <f t="shared" si="4"/>
        <v>786.89370800000006</v>
      </c>
      <c r="I36" s="54">
        <f t="shared" si="3"/>
        <v>3.1869652533239506E-2</v>
      </c>
      <c r="J36" s="54">
        <f t="shared" si="3"/>
        <v>0.30984882664104801</v>
      </c>
      <c r="K36" s="55">
        <f t="shared" si="3"/>
        <v>0.13994191830543903</v>
      </c>
      <c r="L36" s="37"/>
      <c r="M36" s="56"/>
      <c r="N36" s="37"/>
      <c r="O36" s="85"/>
    </row>
    <row r="37" spans="2:15" x14ac:dyDescent="0.25">
      <c r="B37" s="24"/>
      <c r="C37" s="26"/>
      <c r="D37" s="26"/>
      <c r="E37" s="47">
        <v>2016</v>
      </c>
      <c r="F37" s="104">
        <v>567.22229800000002</v>
      </c>
      <c r="G37" s="104">
        <v>312.32260200000002</v>
      </c>
      <c r="H37" s="105">
        <f t="shared" si="4"/>
        <v>879.5449000000001</v>
      </c>
      <c r="I37" s="54">
        <f t="shared" si="3"/>
        <v>4.5689903396569219E-2</v>
      </c>
      <c r="J37" s="54">
        <f t="shared" si="3"/>
        <v>0.31098076276913189</v>
      </c>
      <c r="K37" s="55">
        <f t="shared" si="3"/>
        <v>0.1398935438088493</v>
      </c>
      <c r="L37" s="37"/>
      <c r="M37" s="56"/>
      <c r="N37" s="37"/>
      <c r="O37" s="85"/>
    </row>
    <row r="38" spans="2:15" x14ac:dyDescent="0.25">
      <c r="B38" s="24"/>
      <c r="C38" s="26"/>
      <c r="D38" s="26"/>
      <c r="E38" s="47">
        <v>2017</v>
      </c>
      <c r="F38" s="104">
        <v>567.05339000000004</v>
      </c>
      <c r="G38" s="104">
        <v>315.590194</v>
      </c>
      <c r="H38" s="105">
        <f t="shared" si="4"/>
        <v>882.64358400000003</v>
      </c>
      <c r="I38" s="54">
        <f t="shared" si="3"/>
        <v>3.5669613050016327E-2</v>
      </c>
      <c r="J38" s="54">
        <f t="shared" si="3"/>
        <v>0.21830305665327487</v>
      </c>
      <c r="K38" s="55">
        <f t="shared" si="3"/>
        <v>0.10097040370034571</v>
      </c>
      <c r="L38" s="37"/>
      <c r="M38" s="56"/>
      <c r="N38" s="37"/>
      <c r="O38" s="85"/>
    </row>
    <row r="39" spans="2:15" x14ac:dyDescent="0.25">
      <c r="B39" s="24"/>
      <c r="C39" s="26"/>
      <c r="D39" s="26"/>
      <c r="E39" s="47" t="s">
        <v>55</v>
      </c>
      <c r="F39" s="104">
        <v>122.66370499999999</v>
      </c>
      <c r="G39" s="104">
        <v>44.964568</v>
      </c>
      <c r="H39" s="105">
        <f t="shared" si="4"/>
        <v>167.62827299999998</v>
      </c>
      <c r="I39" s="54">
        <f t="shared" si="3"/>
        <v>1.9425615751619437E-2</v>
      </c>
      <c r="J39" s="54">
        <f t="shared" si="3"/>
        <v>0.24762971146525861</v>
      </c>
      <c r="K39" s="55">
        <f t="shared" si="3"/>
        <v>8.0639027999769478E-2</v>
      </c>
      <c r="L39" s="58"/>
      <c r="M39" s="56"/>
      <c r="N39" s="56"/>
      <c r="O39" s="101"/>
    </row>
    <row r="40" spans="2:15" ht="15" customHeight="1" x14ac:dyDescent="0.25">
      <c r="B40" s="24"/>
      <c r="C40" s="26"/>
      <c r="D40" s="26"/>
      <c r="E40" s="48" t="s">
        <v>104</v>
      </c>
      <c r="F40" s="57"/>
      <c r="G40" s="57"/>
      <c r="H40" s="57"/>
      <c r="I40" s="57"/>
      <c r="J40" s="57"/>
      <c r="K40" s="57"/>
      <c r="L40" s="52"/>
      <c r="M40" s="52"/>
      <c r="N40" s="56"/>
      <c r="O40" s="101"/>
    </row>
    <row r="41" spans="2:15" x14ac:dyDescent="0.25">
      <c r="B41" s="28"/>
      <c r="C41" s="46"/>
      <c r="D41" s="46"/>
      <c r="E41" s="260" t="s">
        <v>15</v>
      </c>
      <c r="F41" s="260"/>
      <c r="G41" s="260"/>
      <c r="H41" s="260"/>
      <c r="I41" s="260"/>
      <c r="J41" s="260"/>
      <c r="K41" s="260"/>
      <c r="L41" s="46"/>
      <c r="M41" s="46"/>
      <c r="N41" s="46"/>
      <c r="O41" s="87"/>
    </row>
    <row r="42" spans="2:15" x14ac:dyDescent="0.25">
      <c r="B42" s="84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85"/>
    </row>
    <row r="43" spans="2:15" x14ac:dyDescent="0.25">
      <c r="B43" s="102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3"/>
    </row>
    <row r="44" spans="2:15" x14ac:dyDescent="0.25">
      <c r="B44" s="37"/>
      <c r="C44" s="216"/>
      <c r="D44" s="216"/>
      <c r="E44" s="216"/>
      <c r="F44" s="216"/>
      <c r="G44" s="216"/>
      <c r="H44" s="216"/>
      <c r="I44" s="216"/>
      <c r="J44" s="37"/>
      <c r="K44" s="216"/>
      <c r="L44" s="216"/>
      <c r="M44" s="216"/>
      <c r="N44" s="216"/>
      <c r="O44" s="216"/>
    </row>
    <row r="45" spans="2:15" x14ac:dyDescent="0.25">
      <c r="B45" s="37"/>
      <c r="C45" s="216"/>
      <c r="D45" s="216"/>
      <c r="E45" s="216"/>
      <c r="F45" s="216"/>
      <c r="G45" s="216"/>
      <c r="H45" s="216"/>
      <c r="I45" s="216"/>
      <c r="J45" s="37"/>
      <c r="K45" s="216"/>
      <c r="L45" s="216"/>
      <c r="M45" s="216"/>
      <c r="N45" s="216"/>
      <c r="O45" s="216"/>
    </row>
    <row r="46" spans="2:15" x14ac:dyDescent="0.25">
      <c r="B46" s="81" t="s">
        <v>5</v>
      </c>
      <c r="C46" s="106"/>
      <c r="D46" s="106"/>
      <c r="E46" s="106"/>
      <c r="F46" s="106"/>
      <c r="G46" s="106"/>
      <c r="H46" s="112"/>
      <c r="I46" s="112"/>
      <c r="J46" s="112"/>
      <c r="K46" s="112"/>
      <c r="L46" s="112"/>
      <c r="M46" s="112"/>
      <c r="N46" s="112"/>
      <c r="O46" s="107"/>
    </row>
    <row r="47" spans="2:15" x14ac:dyDescent="0.25">
      <c r="B47" s="28"/>
      <c r="C47" s="46"/>
      <c r="D47" s="46"/>
      <c r="E47" s="46"/>
      <c r="F47" s="46"/>
      <c r="G47" s="23"/>
      <c r="H47" s="26"/>
      <c r="I47" s="26"/>
      <c r="J47" s="26"/>
      <c r="K47" s="26"/>
      <c r="L47" s="46"/>
      <c r="M47" s="46"/>
      <c r="N47" s="46"/>
      <c r="O47" s="85"/>
    </row>
    <row r="48" spans="2:15" x14ac:dyDescent="0.25">
      <c r="B48" s="28"/>
      <c r="C48" s="267" t="s">
        <v>59</v>
      </c>
      <c r="D48" s="267"/>
      <c r="E48" s="267"/>
      <c r="F48" s="267"/>
      <c r="G48" s="267"/>
      <c r="H48" s="26"/>
      <c r="I48" s="267" t="s">
        <v>61</v>
      </c>
      <c r="J48" s="267"/>
      <c r="K48" s="267"/>
      <c r="L48" s="267"/>
      <c r="M48" s="267"/>
      <c r="N48" s="267"/>
      <c r="O48" s="85"/>
    </row>
    <row r="49" spans="2:15" x14ac:dyDescent="0.25">
      <c r="B49" s="28"/>
      <c r="C49" s="267" t="s">
        <v>6</v>
      </c>
      <c r="D49" s="267"/>
      <c r="E49" s="267"/>
      <c r="F49" s="267"/>
      <c r="G49" s="267"/>
      <c r="H49" s="26"/>
      <c r="I49" s="267" t="s">
        <v>18</v>
      </c>
      <c r="J49" s="267"/>
      <c r="K49" s="267"/>
      <c r="L49" s="267"/>
      <c r="M49" s="267"/>
      <c r="N49" s="267"/>
      <c r="O49" s="85"/>
    </row>
    <row r="50" spans="2:15" x14ac:dyDescent="0.25">
      <c r="B50" s="28"/>
      <c r="C50" s="218" t="s">
        <v>2</v>
      </c>
      <c r="D50" s="218" t="s">
        <v>12</v>
      </c>
      <c r="E50" s="218" t="s">
        <v>13</v>
      </c>
      <c r="F50" s="218" t="s">
        <v>3</v>
      </c>
      <c r="G50" s="218" t="s">
        <v>16</v>
      </c>
      <c r="H50" s="23"/>
      <c r="I50" s="144" t="s">
        <v>21</v>
      </c>
      <c r="J50" s="145"/>
      <c r="K50" s="145">
        <v>2016</v>
      </c>
      <c r="L50" s="146" t="s">
        <v>20</v>
      </c>
      <c r="M50" s="146">
        <v>2017</v>
      </c>
      <c r="N50" s="146" t="s">
        <v>20</v>
      </c>
      <c r="O50" s="85"/>
    </row>
    <row r="51" spans="2:15" x14ac:dyDescent="0.25">
      <c r="B51" s="28"/>
      <c r="C51" s="27">
        <v>2010</v>
      </c>
      <c r="D51" s="141">
        <v>71.191007569999996</v>
      </c>
      <c r="E51" s="141">
        <v>191.11164486999999</v>
      </c>
      <c r="F51" s="141">
        <f>+E51+D51</f>
        <v>262.30265243999997</v>
      </c>
      <c r="G51" s="142">
        <v>0.59856209385895021</v>
      </c>
      <c r="H51" s="23"/>
      <c r="I51" s="110" t="s">
        <v>23</v>
      </c>
      <c r="J51" s="64"/>
      <c r="K51" s="147">
        <f>+K73+K100</f>
        <v>23.610955740000001</v>
      </c>
      <c r="L51" s="148">
        <f>+K51/K53</f>
        <v>0.34553327556138635</v>
      </c>
      <c r="M51" s="147">
        <f>+M73+M100</f>
        <v>49.291827140000002</v>
      </c>
      <c r="N51" s="148">
        <f>+M51/M53</f>
        <v>0.42074895932791267</v>
      </c>
      <c r="O51" s="85"/>
    </row>
    <row r="52" spans="2:15" x14ac:dyDescent="0.25">
      <c r="B52" s="28"/>
      <c r="C52" s="27">
        <v>2011</v>
      </c>
      <c r="D52" s="141">
        <v>101.21931236</v>
      </c>
      <c r="E52" s="141">
        <v>226.72596587999999</v>
      </c>
      <c r="F52" s="141">
        <f t="shared" ref="F52:F58" si="5">+E52+D52</f>
        <v>327.94527823999999</v>
      </c>
      <c r="G52" s="142">
        <f>+F52/F51-1</f>
        <v>0.25025528788739693</v>
      </c>
      <c r="H52" s="23"/>
      <c r="I52" s="110" t="s">
        <v>1</v>
      </c>
      <c r="J52" s="64"/>
      <c r="K52" s="147">
        <f>+K74+K101</f>
        <v>44.72097466999999</v>
      </c>
      <c r="L52" s="148">
        <f>+K52/K53</f>
        <v>0.65446672443861376</v>
      </c>
      <c r="M52" s="147">
        <f>+M74+M101</f>
        <v>67.86075529</v>
      </c>
      <c r="N52" s="148">
        <f>+M52/M53</f>
        <v>0.57925104067208744</v>
      </c>
      <c r="O52" s="85"/>
    </row>
    <row r="53" spans="2:15" x14ac:dyDescent="0.25">
      <c r="B53" s="28"/>
      <c r="C53" s="27">
        <v>2012</v>
      </c>
      <c r="D53" s="141">
        <v>63.569744590000006</v>
      </c>
      <c r="E53" s="141">
        <v>199.97486380000001</v>
      </c>
      <c r="F53" s="141">
        <f t="shared" si="5"/>
        <v>263.54460839000001</v>
      </c>
      <c r="G53" s="142">
        <f t="shared" ref="G53:G58" si="6">+F53/F52-1</f>
        <v>-0.19637626800307117</v>
      </c>
      <c r="H53" s="23"/>
      <c r="I53" s="136" t="s">
        <v>3</v>
      </c>
      <c r="J53" s="75"/>
      <c r="K53" s="149">
        <f>+K75+K102</f>
        <v>68.331930409999984</v>
      </c>
      <c r="L53" s="150">
        <f>+L52+L51</f>
        <v>1</v>
      </c>
      <c r="M53" s="149">
        <f>+M75+M102</f>
        <v>117.15258243</v>
      </c>
      <c r="N53" s="150">
        <f>+N52+N51</f>
        <v>1</v>
      </c>
      <c r="O53" s="85"/>
    </row>
    <row r="54" spans="2:15" x14ac:dyDescent="0.25">
      <c r="B54" s="28"/>
      <c r="C54" s="27">
        <v>2013</v>
      </c>
      <c r="D54" s="141">
        <v>33.444338299999998</v>
      </c>
      <c r="E54" s="141">
        <v>127.34490568000001</v>
      </c>
      <c r="F54" s="141">
        <f t="shared" si="5"/>
        <v>160.78924398000001</v>
      </c>
      <c r="G54" s="143">
        <f t="shared" si="6"/>
        <v>-0.38989742585794052</v>
      </c>
      <c r="H54" s="26"/>
      <c r="I54" s="36"/>
      <c r="J54" s="36"/>
      <c r="K54" s="36"/>
      <c r="L54" s="36"/>
      <c r="M54" s="36"/>
      <c r="N54" s="36"/>
      <c r="O54" s="85"/>
    </row>
    <row r="55" spans="2:15" x14ac:dyDescent="0.25">
      <c r="B55" s="28"/>
      <c r="C55" s="27">
        <v>2014</v>
      </c>
      <c r="D55" s="141">
        <v>28.789123489999998</v>
      </c>
      <c r="E55" s="141">
        <v>111.84611466</v>
      </c>
      <c r="F55" s="141">
        <f t="shared" si="5"/>
        <v>140.63523814999999</v>
      </c>
      <c r="G55" s="143">
        <f t="shared" si="6"/>
        <v>-0.12534424151224255</v>
      </c>
      <c r="H55" s="26"/>
      <c r="I55" s="36"/>
      <c r="J55" s="115"/>
      <c r="K55" s="115"/>
      <c r="L55" s="36"/>
      <c r="M55" s="36"/>
      <c r="N55" s="36"/>
      <c r="O55" s="85"/>
    </row>
    <row r="56" spans="2:15" ht="15" customHeight="1" x14ac:dyDescent="0.25">
      <c r="B56" s="24"/>
      <c r="C56" s="27">
        <v>2015</v>
      </c>
      <c r="D56" s="141">
        <v>32.293612299999999</v>
      </c>
      <c r="E56" s="141">
        <v>120.37863677</v>
      </c>
      <c r="F56" s="141">
        <f t="shared" si="5"/>
        <v>152.67224906999999</v>
      </c>
      <c r="G56" s="142">
        <f t="shared" si="6"/>
        <v>8.5590290728995377E-2</v>
      </c>
      <c r="H56" s="23"/>
      <c r="I56" s="151" t="s">
        <v>29</v>
      </c>
      <c r="J56" s="78"/>
      <c r="K56" s="219">
        <v>2016</v>
      </c>
      <c r="L56" s="45" t="s">
        <v>20</v>
      </c>
      <c r="M56" s="45">
        <v>2017</v>
      </c>
      <c r="N56" s="45" t="s">
        <v>20</v>
      </c>
      <c r="O56" s="40"/>
    </row>
    <row r="57" spans="2:15" x14ac:dyDescent="0.25">
      <c r="B57" s="24"/>
      <c r="C57" s="27">
        <v>2016</v>
      </c>
      <c r="D57" s="222">
        <f>+E92</f>
        <v>14.46354953</v>
      </c>
      <c r="E57" s="222">
        <f>+E119</f>
        <v>53.868380879999997</v>
      </c>
      <c r="F57" s="141">
        <f t="shared" si="5"/>
        <v>68.331930409999998</v>
      </c>
      <c r="G57" s="142">
        <f t="shared" si="6"/>
        <v>-0.55242730210472035</v>
      </c>
      <c r="H57" s="23"/>
      <c r="I57" s="137" t="s">
        <v>31</v>
      </c>
      <c r="J57" s="138"/>
      <c r="K57" s="147">
        <f>+K79+K106</f>
        <v>0</v>
      </c>
      <c r="L57" s="148">
        <f t="shared" ref="L57:L63" si="7">+K57/K$63</f>
        <v>0</v>
      </c>
      <c r="M57" s="147">
        <f>+M79+M106</f>
        <v>0</v>
      </c>
      <c r="N57" s="148">
        <f t="shared" ref="N57:N63" si="8">+M57/M$63</f>
        <v>0</v>
      </c>
      <c r="O57" s="40"/>
    </row>
    <row r="58" spans="2:15" x14ac:dyDescent="0.25">
      <c r="B58" s="114"/>
      <c r="C58" s="27">
        <v>2017</v>
      </c>
      <c r="D58" s="222">
        <f>+G92</f>
        <v>26.53450355</v>
      </c>
      <c r="E58" s="222">
        <f>+G119</f>
        <v>90.618078879999985</v>
      </c>
      <c r="F58" s="141">
        <f t="shared" si="5"/>
        <v>117.15258242999998</v>
      </c>
      <c r="G58" s="142">
        <f t="shared" si="6"/>
        <v>0.7144632344947679</v>
      </c>
      <c r="H58" s="19"/>
      <c r="I58" s="139" t="s">
        <v>33</v>
      </c>
      <c r="J58" s="140"/>
      <c r="K58" s="147">
        <f>+K80+K107</f>
        <v>10.65142311</v>
      </c>
      <c r="L58" s="148">
        <f t="shared" si="7"/>
        <v>0.45112206499778051</v>
      </c>
      <c r="M58" s="147">
        <f>+M80+M107</f>
        <v>4.9843162400000001</v>
      </c>
      <c r="N58" s="148">
        <f t="shared" si="8"/>
        <v>0.1011185125242651</v>
      </c>
      <c r="O58" s="40"/>
    </row>
    <row r="59" spans="2:15" x14ac:dyDescent="0.25">
      <c r="B59" s="114"/>
      <c r="C59" s="260" t="s">
        <v>17</v>
      </c>
      <c r="D59" s="260"/>
      <c r="E59" s="260"/>
      <c r="F59" s="260"/>
      <c r="G59" s="260"/>
      <c r="H59" s="19"/>
      <c r="I59" s="137" t="s">
        <v>35</v>
      </c>
      <c r="J59" s="138"/>
      <c r="K59" s="147">
        <f>+K81+K108</f>
        <v>12.95953263</v>
      </c>
      <c r="L59" s="148">
        <f t="shared" si="7"/>
        <v>0.54887793500221937</v>
      </c>
      <c r="M59" s="147">
        <f>+M81+M108</f>
        <v>44.307510899999997</v>
      </c>
      <c r="N59" s="148">
        <f t="shared" si="8"/>
        <v>0.89888148747573493</v>
      </c>
      <c r="O59" s="40"/>
    </row>
    <row r="60" spans="2:15" x14ac:dyDescent="0.25">
      <c r="B60" s="114"/>
      <c r="C60" s="217"/>
      <c r="D60" s="217"/>
      <c r="E60" s="217"/>
      <c r="F60" s="217"/>
      <c r="G60" s="217"/>
      <c r="H60" s="19"/>
      <c r="I60" s="110" t="s">
        <v>37</v>
      </c>
      <c r="J60" s="64"/>
      <c r="K60" s="147">
        <f>+K82+K109</f>
        <v>0</v>
      </c>
      <c r="L60" s="148">
        <f t="shared" si="7"/>
        <v>0</v>
      </c>
      <c r="M60" s="147">
        <f>+M82+M109</f>
        <v>0</v>
      </c>
      <c r="N60" s="148">
        <f t="shared" si="8"/>
        <v>0</v>
      </c>
      <c r="O60" s="40"/>
    </row>
    <row r="61" spans="2:15" x14ac:dyDescent="0.25">
      <c r="B61" s="114"/>
      <c r="C61" s="217"/>
      <c r="D61" s="217"/>
      <c r="E61" s="217"/>
      <c r="F61" s="217"/>
      <c r="G61" s="217"/>
      <c r="H61" s="19"/>
      <c r="I61" s="110" t="s">
        <v>41</v>
      </c>
      <c r="J61" s="64"/>
      <c r="K61" s="147">
        <f>+K84+K111</f>
        <v>0</v>
      </c>
      <c r="L61" s="148">
        <f t="shared" si="7"/>
        <v>0</v>
      </c>
      <c r="M61" s="147">
        <f>+M84+M111</f>
        <v>0</v>
      </c>
      <c r="N61" s="148">
        <f t="shared" si="8"/>
        <v>0</v>
      </c>
      <c r="O61" s="40"/>
    </row>
    <row r="62" spans="2:15" x14ac:dyDescent="0.25">
      <c r="B62" s="114"/>
      <c r="C62" s="217"/>
      <c r="D62" s="217"/>
      <c r="E62" s="217"/>
      <c r="F62" s="217"/>
      <c r="G62" s="217"/>
      <c r="H62" s="19"/>
      <c r="I62" s="110" t="s">
        <v>39</v>
      </c>
      <c r="J62" s="64"/>
      <c r="K62" s="104">
        <f>+K83+K110</f>
        <v>0</v>
      </c>
      <c r="L62" s="73">
        <f t="shared" si="7"/>
        <v>0</v>
      </c>
      <c r="M62" s="104">
        <f>+M83+M110</f>
        <v>0</v>
      </c>
      <c r="N62" s="73">
        <f t="shared" si="8"/>
        <v>0</v>
      </c>
      <c r="O62" s="40"/>
    </row>
    <row r="63" spans="2:15" x14ac:dyDescent="0.25">
      <c r="B63" s="114"/>
      <c r="C63" s="217"/>
      <c r="D63" s="217"/>
      <c r="E63" s="217"/>
      <c r="F63" s="217"/>
      <c r="G63" s="217"/>
      <c r="H63" s="19"/>
      <c r="I63" s="136" t="s">
        <v>3</v>
      </c>
      <c r="J63" s="75"/>
      <c r="K63" s="149">
        <f>SUM(K57:K62)</f>
        <v>23.610955740000001</v>
      </c>
      <c r="L63" s="150">
        <f t="shared" si="7"/>
        <v>1</v>
      </c>
      <c r="M63" s="149">
        <f>SUM(M57:M62)</f>
        <v>49.291827139999995</v>
      </c>
      <c r="N63" s="150">
        <f t="shared" si="8"/>
        <v>1</v>
      </c>
      <c r="O63" s="40"/>
    </row>
    <row r="64" spans="2:15" x14ac:dyDescent="0.25">
      <c r="B64" s="114"/>
      <c r="C64" s="217"/>
      <c r="D64" s="217"/>
      <c r="E64" s="217"/>
      <c r="F64" s="217"/>
      <c r="G64" s="217"/>
      <c r="H64" s="10"/>
      <c r="I64" s="260" t="s">
        <v>62</v>
      </c>
      <c r="J64" s="260"/>
      <c r="K64" s="260"/>
      <c r="L64" s="260"/>
      <c r="M64" s="260"/>
      <c r="N64" s="260"/>
      <c r="O64" s="40"/>
    </row>
    <row r="65" spans="2:15" x14ac:dyDescent="0.25">
      <c r="B65" s="114"/>
      <c r="C65" s="217"/>
      <c r="D65" s="217"/>
      <c r="E65" s="217"/>
      <c r="F65" s="217"/>
      <c r="G65" s="217"/>
      <c r="H65" s="19"/>
      <c r="I65" s="19"/>
      <c r="J65" s="19"/>
      <c r="K65" s="19"/>
      <c r="L65" s="36"/>
      <c r="M65" s="36"/>
      <c r="N65" s="36"/>
      <c r="O65" s="40"/>
    </row>
    <row r="66" spans="2:15" x14ac:dyDescent="0.25">
      <c r="B66" s="116"/>
      <c r="C66" s="117"/>
      <c r="D66" s="117"/>
      <c r="E66" s="117"/>
      <c r="F66" s="117"/>
      <c r="G66" s="117"/>
      <c r="H66" s="118"/>
      <c r="I66" s="118"/>
      <c r="J66" s="118"/>
      <c r="K66" s="118"/>
      <c r="L66" s="42"/>
      <c r="M66" s="42"/>
      <c r="N66" s="42"/>
      <c r="O66" s="43"/>
    </row>
    <row r="67" spans="2:15" x14ac:dyDescent="0.25">
      <c r="B67" s="115"/>
      <c r="C67" s="115"/>
      <c r="D67" s="115"/>
      <c r="E67" s="115"/>
      <c r="F67" s="115"/>
      <c r="G67" s="115"/>
      <c r="H67" s="119"/>
      <c r="I67" s="119"/>
      <c r="J67" s="119"/>
      <c r="K67" s="119"/>
      <c r="L67" s="36"/>
      <c r="M67" s="36"/>
      <c r="N67" s="36"/>
      <c r="O67" s="36"/>
    </row>
    <row r="68" spans="2:15" x14ac:dyDescent="0.25">
      <c r="B68" s="115"/>
      <c r="C68" s="115"/>
      <c r="D68" s="115"/>
      <c r="E68" s="115"/>
      <c r="F68" s="115"/>
      <c r="G68" s="115"/>
      <c r="H68" s="119"/>
      <c r="I68" s="119"/>
      <c r="J68" s="119"/>
      <c r="K68" s="119"/>
      <c r="L68" s="36"/>
      <c r="M68" s="36"/>
      <c r="N68" s="36"/>
      <c r="O68" s="36"/>
    </row>
    <row r="69" spans="2:15" x14ac:dyDescent="0.25">
      <c r="B69" s="156" t="s">
        <v>65</v>
      </c>
      <c r="C69" s="157"/>
      <c r="D69" s="157"/>
      <c r="E69" s="157"/>
      <c r="F69" s="157"/>
      <c r="G69" s="157"/>
      <c r="H69" s="113"/>
      <c r="I69" s="113"/>
      <c r="J69" s="113"/>
      <c r="K69" s="113"/>
      <c r="L69" s="120"/>
      <c r="M69" s="120"/>
      <c r="N69" s="120"/>
      <c r="O69" s="121"/>
    </row>
    <row r="70" spans="2:15" x14ac:dyDescent="0.25">
      <c r="B70" s="153" t="s">
        <v>64</v>
      </c>
      <c r="C70" s="154"/>
      <c r="D70" s="154"/>
      <c r="E70" s="155"/>
      <c r="F70" s="155"/>
      <c r="G70" s="155"/>
      <c r="H70" s="119"/>
      <c r="I70" s="119"/>
      <c r="J70" s="119"/>
      <c r="K70" s="119"/>
      <c r="L70" s="36"/>
      <c r="M70" s="36"/>
      <c r="N70" s="36"/>
      <c r="O70" s="40"/>
    </row>
    <row r="71" spans="2:15" x14ac:dyDescent="0.25">
      <c r="B71" s="28" t="s">
        <v>18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40"/>
    </row>
    <row r="72" spans="2:15" x14ac:dyDescent="0.25">
      <c r="B72" s="108" t="s">
        <v>19</v>
      </c>
      <c r="C72" s="61"/>
      <c r="D72" s="62"/>
      <c r="E72" s="45">
        <v>2016</v>
      </c>
      <c r="F72" s="45" t="s">
        <v>20</v>
      </c>
      <c r="G72" s="45">
        <v>2017</v>
      </c>
      <c r="H72" s="45" t="s">
        <v>20</v>
      </c>
      <c r="I72" s="36"/>
      <c r="J72" s="45" t="s">
        <v>21</v>
      </c>
      <c r="K72" s="45">
        <v>2016</v>
      </c>
      <c r="L72" s="45" t="s">
        <v>20</v>
      </c>
      <c r="M72" s="45">
        <v>2017</v>
      </c>
      <c r="N72" s="45" t="s">
        <v>20</v>
      </c>
      <c r="O72" s="40"/>
    </row>
    <row r="73" spans="2:15" x14ac:dyDescent="0.25">
      <c r="B73" s="109" t="s">
        <v>22</v>
      </c>
      <c r="C73" s="63"/>
      <c r="D73" s="64"/>
      <c r="E73" s="158"/>
      <c r="F73" s="65" t="str">
        <f t="shared" ref="F73:F91" si="9">+IF(E73="","",+E73/E$92)</f>
        <v/>
      </c>
      <c r="G73" s="158"/>
      <c r="H73" s="65" t="str">
        <f t="shared" ref="H73:H91" si="10">+IF(G73="","",+G73/G$92)</f>
        <v/>
      </c>
      <c r="I73" s="36"/>
      <c r="J73" s="66" t="s">
        <v>23</v>
      </c>
      <c r="K73" s="67">
        <f>+SUM(E73:E81)</f>
        <v>5.8756345200000002</v>
      </c>
      <c r="L73" s="60">
        <f>+K73/K75</f>
        <v>0.40623738369429158</v>
      </c>
      <c r="M73" s="67">
        <f>+SUM(G73:G81)</f>
        <v>12.320052909999999</v>
      </c>
      <c r="N73" s="60">
        <f>+M73/M75</f>
        <v>0.46430312467632356</v>
      </c>
      <c r="O73" s="40"/>
    </row>
    <row r="74" spans="2:15" x14ac:dyDescent="0.25">
      <c r="B74" s="109" t="s">
        <v>24</v>
      </c>
      <c r="C74" s="63"/>
      <c r="D74" s="64"/>
      <c r="E74" s="158"/>
      <c r="F74" s="65" t="str">
        <f t="shared" si="9"/>
        <v/>
      </c>
      <c r="G74" s="158"/>
      <c r="H74" s="65" t="str">
        <f t="shared" si="10"/>
        <v/>
      </c>
      <c r="I74" s="36"/>
      <c r="J74" s="59" t="s">
        <v>1</v>
      </c>
      <c r="K74" s="67">
        <f>+SUM(E82:E91)</f>
        <v>8.5879150099999997</v>
      </c>
      <c r="L74" s="60">
        <f>+K74/K75</f>
        <v>0.59376261630570848</v>
      </c>
      <c r="M74" s="67">
        <f>+SUM(G82:G91)</f>
        <v>14.214450639999999</v>
      </c>
      <c r="N74" s="60">
        <f>+M74/M75</f>
        <v>0.53569687532367649</v>
      </c>
      <c r="O74" s="40"/>
    </row>
    <row r="75" spans="2:15" x14ac:dyDescent="0.25">
      <c r="B75" s="109" t="s">
        <v>25</v>
      </c>
      <c r="C75" s="63"/>
      <c r="D75" s="64"/>
      <c r="E75" s="158">
        <v>2.6357513300000002</v>
      </c>
      <c r="F75" s="65">
        <f t="shared" si="9"/>
        <v>0.18223405841926826</v>
      </c>
      <c r="G75" s="158">
        <v>1.24317514</v>
      </c>
      <c r="H75" s="65">
        <f t="shared" si="10"/>
        <v>4.6851268110497585E-2</v>
      </c>
      <c r="I75" s="36"/>
      <c r="J75" s="68" t="s">
        <v>3</v>
      </c>
      <c r="K75" s="69">
        <f>SUM(K73:K74)</f>
        <v>14.46354953</v>
      </c>
      <c r="L75" s="70">
        <f>+L74+L73</f>
        <v>1</v>
      </c>
      <c r="M75" s="69">
        <f>SUM(M73:M74)</f>
        <v>26.534503549999997</v>
      </c>
      <c r="N75" s="70">
        <f>+N74+N73</f>
        <v>1</v>
      </c>
      <c r="O75" s="40"/>
    </row>
    <row r="76" spans="2:15" x14ac:dyDescent="0.25">
      <c r="B76" s="109" t="s">
        <v>26</v>
      </c>
      <c r="C76" s="63"/>
      <c r="D76" s="64"/>
      <c r="E76" s="158">
        <v>3.23988319</v>
      </c>
      <c r="F76" s="65">
        <f t="shared" si="9"/>
        <v>0.22400332527502329</v>
      </c>
      <c r="G76" s="158">
        <v>11.076877769999999</v>
      </c>
      <c r="H76" s="65">
        <f t="shared" si="10"/>
        <v>0.41745185656582595</v>
      </c>
      <c r="I76" s="36"/>
      <c r="J76" s="36"/>
      <c r="K76" s="36"/>
      <c r="L76" s="36"/>
      <c r="M76" s="36"/>
      <c r="N76" s="36"/>
      <c r="O76" s="40"/>
    </row>
    <row r="77" spans="2:15" x14ac:dyDescent="0.25">
      <c r="B77" s="109" t="s">
        <v>27</v>
      </c>
      <c r="C77" s="63"/>
      <c r="D77" s="64"/>
      <c r="E77" s="158"/>
      <c r="F77" s="65" t="str">
        <f t="shared" si="9"/>
        <v/>
      </c>
      <c r="G77" s="158"/>
      <c r="H77" s="65" t="str">
        <f t="shared" si="10"/>
        <v/>
      </c>
      <c r="I77" s="36"/>
      <c r="J77" s="36"/>
      <c r="K77" s="115"/>
      <c r="L77" s="115"/>
      <c r="M77" s="36"/>
      <c r="N77" s="36"/>
      <c r="O77" s="40"/>
    </row>
    <row r="78" spans="2:15" x14ac:dyDescent="0.25">
      <c r="B78" s="109" t="s">
        <v>28</v>
      </c>
      <c r="C78" s="63"/>
      <c r="D78" s="64"/>
      <c r="E78" s="158"/>
      <c r="F78" s="65" t="str">
        <f t="shared" si="9"/>
        <v/>
      </c>
      <c r="G78" s="158"/>
      <c r="H78" s="65" t="str">
        <f t="shared" si="10"/>
        <v/>
      </c>
      <c r="I78" s="36"/>
      <c r="J78" s="71" t="s">
        <v>29</v>
      </c>
      <c r="K78" s="45">
        <v>2016</v>
      </c>
      <c r="L78" s="45" t="s">
        <v>20</v>
      </c>
      <c r="M78" s="45">
        <v>2017</v>
      </c>
      <c r="N78" s="45" t="s">
        <v>20</v>
      </c>
      <c r="O78" s="40"/>
    </row>
    <row r="79" spans="2:15" x14ac:dyDescent="0.25">
      <c r="B79" s="110" t="s">
        <v>30</v>
      </c>
      <c r="C79" s="63"/>
      <c r="D79" s="64"/>
      <c r="E79" s="158"/>
      <c r="F79" s="65" t="str">
        <f t="shared" si="9"/>
        <v/>
      </c>
      <c r="G79" s="158"/>
      <c r="H79" s="65" t="str">
        <f t="shared" si="10"/>
        <v/>
      </c>
      <c r="I79" s="36"/>
      <c r="J79" s="72" t="s">
        <v>31</v>
      </c>
      <c r="K79" s="67">
        <f>+E73+E74</f>
        <v>0</v>
      </c>
      <c r="L79" s="60">
        <f>+K79/K$85</f>
        <v>0</v>
      </c>
      <c r="M79" s="67">
        <f>+G73+G74</f>
        <v>0</v>
      </c>
      <c r="N79" s="60">
        <f t="shared" ref="N79:N85" si="11">+M79/M$85</f>
        <v>0</v>
      </c>
      <c r="O79" s="40"/>
    </row>
    <row r="80" spans="2:15" x14ac:dyDescent="0.25">
      <c r="B80" s="109" t="s">
        <v>32</v>
      </c>
      <c r="C80" s="63"/>
      <c r="D80" s="64"/>
      <c r="E80" s="158"/>
      <c r="F80" s="65" t="str">
        <f t="shared" si="9"/>
        <v/>
      </c>
      <c r="G80" s="158"/>
      <c r="H80" s="65" t="str">
        <f t="shared" si="10"/>
        <v/>
      </c>
      <c r="I80" s="36"/>
      <c r="J80" s="72" t="s">
        <v>33</v>
      </c>
      <c r="K80" s="67">
        <f>+E75</f>
        <v>2.6357513300000002</v>
      </c>
      <c r="L80" s="60">
        <f t="shared" ref="L80:L85" si="12">+K80/K$85</f>
        <v>0.448590075000104</v>
      </c>
      <c r="M80" s="67">
        <f>+G75</f>
        <v>1.24317514</v>
      </c>
      <c r="N80" s="60">
        <f t="shared" si="11"/>
        <v>0.10090663969396865</v>
      </c>
      <c r="O80" s="40"/>
    </row>
    <row r="81" spans="2:15" x14ac:dyDescent="0.25">
      <c r="B81" s="109" t="s">
        <v>34</v>
      </c>
      <c r="C81" s="63"/>
      <c r="D81" s="64"/>
      <c r="E81" s="158"/>
      <c r="F81" s="65" t="str">
        <f t="shared" si="9"/>
        <v/>
      </c>
      <c r="G81" s="158"/>
      <c r="H81" s="65" t="str">
        <f t="shared" si="10"/>
        <v/>
      </c>
      <c r="I81" s="36"/>
      <c r="J81" s="72" t="s">
        <v>35</v>
      </c>
      <c r="K81" s="67">
        <f>+E76</f>
        <v>3.23988319</v>
      </c>
      <c r="L81" s="60">
        <f t="shared" si="12"/>
        <v>0.55140992499989605</v>
      </c>
      <c r="M81" s="67">
        <f>+G76</f>
        <v>11.076877769999999</v>
      </c>
      <c r="N81" s="60">
        <f t="shared" si="11"/>
        <v>0.89909336030603138</v>
      </c>
      <c r="O81" s="40"/>
    </row>
    <row r="82" spans="2:15" x14ac:dyDescent="0.25">
      <c r="B82" s="109" t="s">
        <v>36</v>
      </c>
      <c r="C82" s="63"/>
      <c r="D82" s="64"/>
      <c r="E82" s="158"/>
      <c r="F82" s="65" t="str">
        <f t="shared" si="9"/>
        <v/>
      </c>
      <c r="G82" s="158"/>
      <c r="H82" s="65" t="str">
        <f t="shared" si="10"/>
        <v/>
      </c>
      <c r="I82" s="36"/>
      <c r="J82" s="72" t="s">
        <v>37</v>
      </c>
      <c r="K82" s="67">
        <f>+E77+E78</f>
        <v>0</v>
      </c>
      <c r="L82" s="60">
        <f t="shared" si="12"/>
        <v>0</v>
      </c>
      <c r="M82" s="67">
        <f>+G77+G78</f>
        <v>0</v>
      </c>
      <c r="N82" s="60">
        <f t="shared" si="11"/>
        <v>0</v>
      </c>
      <c r="O82" s="40"/>
    </row>
    <row r="83" spans="2:15" x14ac:dyDescent="0.25">
      <c r="B83" s="109" t="s">
        <v>38</v>
      </c>
      <c r="C83" s="63"/>
      <c r="D83" s="64"/>
      <c r="E83" s="158"/>
      <c r="F83" s="65" t="str">
        <f t="shared" si="9"/>
        <v/>
      </c>
      <c r="G83" s="158">
        <v>3.093159</v>
      </c>
      <c r="H83" s="65">
        <f t="shared" si="10"/>
        <v>0.11657120300635887</v>
      </c>
      <c r="I83" s="36"/>
      <c r="J83" s="73" t="s">
        <v>39</v>
      </c>
      <c r="K83" s="67">
        <f>+E79</f>
        <v>0</v>
      </c>
      <c r="L83" s="60">
        <f t="shared" si="12"/>
        <v>0</v>
      </c>
      <c r="M83" s="67">
        <f>+G79</f>
        <v>0</v>
      </c>
      <c r="N83" s="60">
        <f t="shared" si="11"/>
        <v>0</v>
      </c>
      <c r="O83" s="40"/>
    </row>
    <row r="84" spans="2:15" x14ac:dyDescent="0.25">
      <c r="B84" s="110" t="s">
        <v>40</v>
      </c>
      <c r="C84" s="63"/>
      <c r="D84" s="64"/>
      <c r="E84" s="158"/>
      <c r="F84" s="65" t="str">
        <f t="shared" si="9"/>
        <v/>
      </c>
      <c r="G84" s="158"/>
      <c r="H84" s="65" t="str">
        <f t="shared" si="10"/>
        <v/>
      </c>
      <c r="I84" s="36"/>
      <c r="J84" s="72" t="s">
        <v>41</v>
      </c>
      <c r="K84" s="67">
        <f>+E80+E81</f>
        <v>0</v>
      </c>
      <c r="L84" s="60">
        <f t="shared" si="12"/>
        <v>0</v>
      </c>
      <c r="M84" s="67">
        <f>+G80+G81</f>
        <v>0</v>
      </c>
      <c r="N84" s="60">
        <f t="shared" si="11"/>
        <v>0</v>
      </c>
      <c r="O84" s="40"/>
    </row>
    <row r="85" spans="2:15" x14ac:dyDescent="0.25">
      <c r="B85" s="110" t="s">
        <v>42</v>
      </c>
      <c r="C85" s="63"/>
      <c r="D85" s="64"/>
      <c r="E85" s="158"/>
      <c r="F85" s="65" t="str">
        <f t="shared" si="9"/>
        <v/>
      </c>
      <c r="G85" s="158"/>
      <c r="H85" s="65" t="str">
        <f t="shared" si="10"/>
        <v/>
      </c>
      <c r="I85" s="36"/>
      <c r="J85" s="68" t="s">
        <v>3</v>
      </c>
      <c r="K85" s="69">
        <f>SUM(K79:K84)</f>
        <v>5.8756345200000002</v>
      </c>
      <c r="L85" s="70">
        <f t="shared" si="12"/>
        <v>1</v>
      </c>
      <c r="M85" s="69">
        <f>SUM(M79:M84)</f>
        <v>12.320052909999999</v>
      </c>
      <c r="N85" s="70">
        <f t="shared" si="11"/>
        <v>1</v>
      </c>
      <c r="O85" s="40"/>
    </row>
    <row r="86" spans="2:15" x14ac:dyDescent="0.25">
      <c r="B86" s="109" t="s">
        <v>43</v>
      </c>
      <c r="C86" s="63"/>
      <c r="D86" s="64"/>
      <c r="E86" s="158"/>
      <c r="F86" s="65" t="str">
        <f t="shared" si="9"/>
        <v/>
      </c>
      <c r="G86" s="158"/>
      <c r="H86" s="65" t="str">
        <f t="shared" si="10"/>
        <v/>
      </c>
      <c r="I86" s="36"/>
      <c r="J86" s="36"/>
      <c r="K86" s="36"/>
      <c r="L86" s="36"/>
      <c r="M86" s="36"/>
      <c r="N86" s="36"/>
      <c r="O86" s="40"/>
    </row>
    <row r="87" spans="2:15" x14ac:dyDescent="0.25">
      <c r="B87" s="109" t="s">
        <v>44</v>
      </c>
      <c r="C87" s="63"/>
      <c r="D87" s="64"/>
      <c r="E87" s="158"/>
      <c r="F87" s="65" t="str">
        <f t="shared" si="9"/>
        <v/>
      </c>
      <c r="G87" s="158"/>
      <c r="H87" s="65" t="str">
        <f t="shared" si="10"/>
        <v/>
      </c>
      <c r="I87" s="36"/>
      <c r="J87" s="36"/>
      <c r="K87" s="36"/>
      <c r="L87" s="36"/>
      <c r="M87" s="36"/>
      <c r="N87" s="36"/>
      <c r="O87" s="40"/>
    </row>
    <row r="88" spans="2:15" x14ac:dyDescent="0.25">
      <c r="B88" s="109" t="s">
        <v>45</v>
      </c>
      <c r="C88" s="63"/>
      <c r="D88" s="64"/>
      <c r="E88" s="158">
        <v>5.25</v>
      </c>
      <c r="F88" s="65">
        <f t="shared" si="9"/>
        <v>0.36298143751715695</v>
      </c>
      <c r="G88" s="158">
        <v>6.5</v>
      </c>
      <c r="H88" s="65">
        <f t="shared" si="10"/>
        <v>0.24496407056389038</v>
      </c>
      <c r="I88" s="36"/>
      <c r="J88" s="36"/>
      <c r="K88" s="36"/>
      <c r="L88" s="36"/>
      <c r="M88" s="36"/>
      <c r="N88" s="36"/>
      <c r="O88" s="40"/>
    </row>
    <row r="89" spans="2:15" x14ac:dyDescent="0.25">
      <c r="B89" s="109" t="s">
        <v>46</v>
      </c>
      <c r="C89" s="63"/>
      <c r="D89" s="64"/>
      <c r="E89" s="158">
        <v>3.3379150099999997</v>
      </c>
      <c r="F89" s="65">
        <f t="shared" si="9"/>
        <v>0.23078117878855148</v>
      </c>
      <c r="G89" s="158">
        <v>4.6212916399999999</v>
      </c>
      <c r="H89" s="65">
        <f t="shared" si="10"/>
        <v>0.17416160175342718</v>
      </c>
      <c r="I89" s="36"/>
      <c r="J89" s="36"/>
      <c r="K89" s="36"/>
      <c r="L89" s="36"/>
      <c r="M89" s="36"/>
      <c r="N89" s="36"/>
      <c r="O89" s="40"/>
    </row>
    <row r="90" spans="2:15" x14ac:dyDescent="0.25">
      <c r="B90" s="109" t="s">
        <v>47</v>
      </c>
      <c r="C90" s="63"/>
      <c r="D90" s="64"/>
      <c r="E90" s="158"/>
      <c r="F90" s="65" t="str">
        <f t="shared" si="9"/>
        <v/>
      </c>
      <c r="G90" s="158"/>
      <c r="H90" s="65" t="str">
        <f t="shared" si="10"/>
        <v/>
      </c>
      <c r="I90" s="36"/>
      <c r="J90" s="36"/>
      <c r="K90" s="36"/>
      <c r="L90" s="36"/>
      <c r="M90" s="36"/>
      <c r="N90" s="36"/>
      <c r="O90" s="40"/>
    </row>
    <row r="91" spans="2:15" x14ac:dyDescent="0.25">
      <c r="B91" s="109" t="s">
        <v>48</v>
      </c>
      <c r="C91" s="63"/>
      <c r="D91" s="64"/>
      <c r="E91" s="158"/>
      <c r="F91" s="65" t="str">
        <f t="shared" si="9"/>
        <v/>
      </c>
      <c r="G91" s="158"/>
      <c r="H91" s="65" t="str">
        <f t="shared" si="10"/>
        <v/>
      </c>
      <c r="I91" s="36"/>
      <c r="J91" s="36"/>
      <c r="K91" s="36"/>
      <c r="L91" s="36"/>
      <c r="M91" s="36"/>
      <c r="N91" s="36"/>
      <c r="O91" s="40"/>
    </row>
    <row r="92" spans="2:15" x14ac:dyDescent="0.25">
      <c r="B92" s="111" t="s">
        <v>49</v>
      </c>
      <c r="C92" s="74"/>
      <c r="D92" s="75"/>
      <c r="E92" s="69">
        <f>SUM(E73:E91)</f>
        <v>14.46354953</v>
      </c>
      <c r="F92" s="76">
        <f>SUM(F73:F91)</f>
        <v>1</v>
      </c>
      <c r="G92" s="135">
        <f>SUM(G73:G91)</f>
        <v>26.53450355</v>
      </c>
      <c r="H92" s="76">
        <f>SUM(H73:H91)</f>
        <v>1</v>
      </c>
      <c r="I92" s="36"/>
      <c r="J92" s="36"/>
      <c r="K92" s="36"/>
      <c r="L92" s="36"/>
      <c r="M92" s="36"/>
      <c r="N92" s="36"/>
      <c r="O92" s="40"/>
    </row>
    <row r="93" spans="2:15" x14ac:dyDescent="0.25">
      <c r="B93" s="259" t="s">
        <v>60</v>
      </c>
      <c r="C93" s="260"/>
      <c r="D93" s="260"/>
      <c r="E93" s="260"/>
      <c r="F93" s="260"/>
      <c r="G93" s="260"/>
      <c r="H93" s="260"/>
      <c r="I93" s="36"/>
      <c r="J93" s="36"/>
      <c r="K93" s="36"/>
      <c r="L93" s="36"/>
      <c r="M93" s="36"/>
      <c r="N93" s="36"/>
      <c r="O93" s="40"/>
    </row>
    <row r="94" spans="2:15" x14ac:dyDescent="0.25">
      <c r="B94" s="39"/>
      <c r="C94" s="122"/>
      <c r="D94" s="122"/>
      <c r="E94" s="122"/>
      <c r="F94" s="122"/>
      <c r="G94" s="122"/>
      <c r="H94" s="36"/>
      <c r="I94" s="36"/>
      <c r="J94" s="36"/>
      <c r="K94" s="36"/>
      <c r="L94" s="36"/>
      <c r="M94" s="36"/>
      <c r="N94" s="36"/>
      <c r="O94" s="40"/>
    </row>
    <row r="95" spans="2:15" x14ac:dyDescent="0.25">
      <c r="B95" s="39"/>
      <c r="C95" s="122"/>
      <c r="D95" s="122"/>
      <c r="E95" s="122"/>
      <c r="F95" s="122"/>
      <c r="G95" s="122"/>
      <c r="H95" s="36"/>
      <c r="I95" s="36"/>
      <c r="J95" s="36"/>
      <c r="K95" s="36"/>
      <c r="L95" s="36"/>
      <c r="M95" s="36"/>
      <c r="N95" s="36"/>
      <c r="O95" s="40"/>
    </row>
    <row r="96" spans="2:15" x14ac:dyDescent="0.25">
      <c r="B96" s="39"/>
      <c r="C96" s="122"/>
      <c r="D96" s="122"/>
      <c r="E96" s="122"/>
      <c r="F96" s="122"/>
      <c r="G96" s="122"/>
      <c r="H96" s="36"/>
      <c r="I96" s="36"/>
      <c r="J96" s="36"/>
      <c r="K96" s="36"/>
      <c r="L96" s="36"/>
      <c r="M96" s="36"/>
      <c r="N96" s="36"/>
      <c r="O96" s="40"/>
    </row>
    <row r="97" spans="2:15" x14ac:dyDescent="0.25">
      <c r="B97" s="152" t="s">
        <v>63</v>
      </c>
      <c r="C97" s="26"/>
      <c r="D97" s="26"/>
      <c r="E97" s="26"/>
      <c r="F97" s="26"/>
      <c r="G97" s="26"/>
      <c r="H97" s="36"/>
      <c r="I97" s="36"/>
      <c r="J97" s="36"/>
      <c r="K97" s="36"/>
      <c r="L97" s="36"/>
      <c r="M97" s="36"/>
      <c r="N97" s="36"/>
      <c r="O97" s="40"/>
    </row>
    <row r="98" spans="2:15" x14ac:dyDescent="0.25">
      <c r="B98" s="28" t="s">
        <v>18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40"/>
    </row>
    <row r="99" spans="2:15" x14ac:dyDescent="0.25">
      <c r="B99" s="108" t="s">
        <v>19</v>
      </c>
      <c r="C99" s="61"/>
      <c r="D99" s="62"/>
      <c r="E99" s="45">
        <v>2016</v>
      </c>
      <c r="F99" s="45" t="s">
        <v>20</v>
      </c>
      <c r="G99" s="45">
        <v>2017</v>
      </c>
      <c r="H99" s="45" t="s">
        <v>20</v>
      </c>
      <c r="I99" s="123"/>
      <c r="J99" s="45" t="s">
        <v>21</v>
      </c>
      <c r="K99" s="45">
        <v>2016</v>
      </c>
      <c r="L99" s="45" t="s">
        <v>20</v>
      </c>
      <c r="M99" s="45">
        <v>2017</v>
      </c>
      <c r="N99" s="45" t="s">
        <v>20</v>
      </c>
      <c r="O99" s="124"/>
    </row>
    <row r="100" spans="2:15" x14ac:dyDescent="0.25">
      <c r="B100" s="109" t="s">
        <v>22</v>
      </c>
      <c r="C100" s="63"/>
      <c r="D100" s="64"/>
      <c r="E100" s="158"/>
      <c r="F100" s="65" t="str">
        <f>+IF(E100="","",+E100/E$119)</f>
        <v/>
      </c>
      <c r="G100" s="158"/>
      <c r="H100" s="65" t="str">
        <f>+IF(G100="","",+G100/G$119)</f>
        <v/>
      </c>
      <c r="I100" s="125"/>
      <c r="J100" s="66" t="s">
        <v>23</v>
      </c>
      <c r="K100" s="67">
        <f>+SUM(E100:E107)</f>
        <v>17.735321219999999</v>
      </c>
      <c r="L100" s="60">
        <f>+K100/K102</f>
        <v>0.32923434731606516</v>
      </c>
      <c r="M100" s="67">
        <f>+SUM(G100:G107)</f>
        <v>36.971774230000001</v>
      </c>
      <c r="N100" s="60">
        <f>+M100/M102</f>
        <v>0.40799556431735295</v>
      </c>
      <c r="O100" s="126"/>
    </row>
    <row r="101" spans="2:15" x14ac:dyDescent="0.25">
      <c r="B101" s="109" t="s">
        <v>24</v>
      </c>
      <c r="C101" s="63"/>
      <c r="D101" s="64"/>
      <c r="E101" s="158"/>
      <c r="F101" s="65" t="str">
        <f t="shared" ref="F101:H119" si="13">+IF(E101="","",+E101/E$119)</f>
        <v/>
      </c>
      <c r="G101" s="158"/>
      <c r="H101" s="65" t="str">
        <f t="shared" si="13"/>
        <v/>
      </c>
      <c r="I101" s="125"/>
      <c r="J101" s="59" t="s">
        <v>1</v>
      </c>
      <c r="K101" s="67">
        <f>+SUM(E108:E118)</f>
        <v>36.133059659999994</v>
      </c>
      <c r="L101" s="60">
        <f>+K101/K102</f>
        <v>0.67076565268393495</v>
      </c>
      <c r="M101" s="67">
        <f>+SUM(G108:G118)</f>
        <v>53.646304649999998</v>
      </c>
      <c r="N101" s="60">
        <f>+M101/M102</f>
        <v>0.59200443568264705</v>
      </c>
      <c r="O101" s="126"/>
    </row>
    <row r="102" spans="2:15" x14ac:dyDescent="0.25">
      <c r="B102" s="109" t="s">
        <v>25</v>
      </c>
      <c r="C102" s="63"/>
      <c r="D102" s="64"/>
      <c r="E102" s="158">
        <v>8.0156717799999999</v>
      </c>
      <c r="F102" s="65">
        <f t="shared" si="13"/>
        <v>0.14880105265937224</v>
      </c>
      <c r="G102" s="158">
        <v>3.7411411000000001</v>
      </c>
      <c r="H102" s="65">
        <f t="shared" si="13"/>
        <v>4.1284709919244329E-2</v>
      </c>
      <c r="I102" s="125"/>
      <c r="J102" s="68" t="s">
        <v>3</v>
      </c>
      <c r="K102" s="69">
        <f>SUM(K100:K101)</f>
        <v>53.868380879999989</v>
      </c>
      <c r="L102" s="70">
        <f>+L101+L100</f>
        <v>1</v>
      </c>
      <c r="M102" s="69">
        <f>SUM(M100:M101)</f>
        <v>90.618078879999999</v>
      </c>
      <c r="N102" s="70">
        <f>+N101+N100</f>
        <v>1</v>
      </c>
      <c r="O102" s="126"/>
    </row>
    <row r="103" spans="2:15" x14ac:dyDescent="0.25">
      <c r="B103" s="109" t="s">
        <v>26</v>
      </c>
      <c r="C103" s="63"/>
      <c r="D103" s="64"/>
      <c r="E103" s="158">
        <v>9.7196494399999995</v>
      </c>
      <c r="F103" s="65">
        <f t="shared" si="13"/>
        <v>0.18043329465669286</v>
      </c>
      <c r="G103" s="158">
        <v>33.230633130000001</v>
      </c>
      <c r="H103" s="65">
        <f t="shared" si="13"/>
        <v>0.36671085439810869</v>
      </c>
      <c r="I103" s="125"/>
      <c r="J103" s="36"/>
      <c r="K103" s="36"/>
      <c r="L103" s="36"/>
      <c r="M103" s="36"/>
      <c r="N103" s="36"/>
      <c r="O103" s="126"/>
    </row>
    <row r="104" spans="2:15" x14ac:dyDescent="0.25">
      <c r="B104" s="109" t="s">
        <v>27</v>
      </c>
      <c r="C104" s="63"/>
      <c r="D104" s="64"/>
      <c r="E104" s="158"/>
      <c r="F104" s="65" t="str">
        <f t="shared" si="13"/>
        <v/>
      </c>
      <c r="G104" s="158"/>
      <c r="H104" s="65" t="str">
        <f t="shared" si="13"/>
        <v/>
      </c>
      <c r="I104" s="26"/>
      <c r="J104" s="36"/>
      <c r="K104" s="115"/>
      <c r="L104" s="115"/>
      <c r="M104" s="36"/>
      <c r="N104" s="36"/>
      <c r="O104" s="25"/>
    </row>
    <row r="105" spans="2:15" x14ac:dyDescent="0.25">
      <c r="B105" s="109" t="s">
        <v>28</v>
      </c>
      <c r="C105" s="63"/>
      <c r="D105" s="64"/>
      <c r="E105" s="158"/>
      <c r="F105" s="65" t="str">
        <f t="shared" si="13"/>
        <v/>
      </c>
      <c r="G105" s="158"/>
      <c r="H105" s="65" t="str">
        <f t="shared" si="13"/>
        <v/>
      </c>
      <c r="I105" s="36"/>
      <c r="J105" s="71" t="s">
        <v>29</v>
      </c>
      <c r="K105" s="45">
        <v>2016</v>
      </c>
      <c r="L105" s="45" t="s">
        <v>20</v>
      </c>
      <c r="M105" s="45">
        <v>2017</v>
      </c>
      <c r="N105" s="45" t="s">
        <v>20</v>
      </c>
      <c r="O105" s="40"/>
    </row>
    <row r="106" spans="2:15" x14ac:dyDescent="0.25">
      <c r="B106" s="109" t="s">
        <v>32</v>
      </c>
      <c r="C106" s="63"/>
      <c r="D106" s="64"/>
      <c r="E106" s="158"/>
      <c r="F106" s="65" t="str">
        <f t="shared" si="13"/>
        <v/>
      </c>
      <c r="G106" s="158"/>
      <c r="H106" s="65" t="str">
        <f t="shared" si="13"/>
        <v/>
      </c>
      <c r="I106" s="36"/>
      <c r="J106" s="72" t="s">
        <v>31</v>
      </c>
      <c r="K106" s="67">
        <f>+E100+E101</f>
        <v>0</v>
      </c>
      <c r="L106" s="60">
        <f t="shared" ref="L106:L107" si="14">+K106/K$112</f>
        <v>0</v>
      </c>
      <c r="M106" s="67">
        <f>+G100+G101</f>
        <v>0</v>
      </c>
      <c r="N106" s="60">
        <f t="shared" ref="N106" si="15">+M106/M$112</f>
        <v>0</v>
      </c>
      <c r="O106" s="40"/>
    </row>
    <row r="107" spans="2:15" x14ac:dyDescent="0.25">
      <c r="B107" s="109" t="s">
        <v>34</v>
      </c>
      <c r="C107" s="63"/>
      <c r="D107" s="64"/>
      <c r="E107" s="158"/>
      <c r="F107" s="65" t="str">
        <f t="shared" si="13"/>
        <v/>
      </c>
      <c r="G107" s="158"/>
      <c r="H107" s="65" t="str">
        <f t="shared" si="13"/>
        <v/>
      </c>
      <c r="I107" s="123"/>
      <c r="J107" s="72" t="s">
        <v>33</v>
      </c>
      <c r="K107" s="67">
        <f>+E102</f>
        <v>8.0156717799999999</v>
      </c>
      <c r="L107" s="60">
        <f t="shared" si="14"/>
        <v>0.45196090223394331</v>
      </c>
      <c r="M107" s="67">
        <f>+G102</f>
        <v>3.7411411000000001</v>
      </c>
      <c r="N107" s="60">
        <f>+M107/M$112</f>
        <v>0.10118911461285314</v>
      </c>
      <c r="O107" s="124"/>
    </row>
    <row r="108" spans="2:15" x14ac:dyDescent="0.25">
      <c r="B108" s="109" t="s">
        <v>66</v>
      </c>
      <c r="C108" s="63"/>
      <c r="D108" s="64"/>
      <c r="E108" s="158"/>
      <c r="F108" s="65" t="str">
        <f t="shared" si="13"/>
        <v/>
      </c>
      <c r="G108" s="158">
        <v>3.8353130000000002</v>
      </c>
      <c r="H108" s="65">
        <f t="shared" si="13"/>
        <v>4.2323927492204642E-2</v>
      </c>
      <c r="I108" s="119"/>
      <c r="J108" s="72" t="s">
        <v>35</v>
      </c>
      <c r="K108" s="67">
        <f>+E103</f>
        <v>9.7196494399999995</v>
      </c>
      <c r="L108" s="60">
        <f>+K108/K$112</f>
        <v>0.54803909776605664</v>
      </c>
      <c r="M108" s="67">
        <f>+G103</f>
        <v>33.230633130000001</v>
      </c>
      <c r="N108" s="60">
        <f t="shared" ref="N108:N112" si="16">+M108/M$112</f>
        <v>0.89881088538714682</v>
      </c>
      <c r="O108" s="127"/>
    </row>
    <row r="109" spans="2:15" x14ac:dyDescent="0.25">
      <c r="B109" s="110" t="s">
        <v>40</v>
      </c>
      <c r="C109" s="63"/>
      <c r="D109" s="64"/>
      <c r="E109" s="158"/>
      <c r="F109" s="65" t="str">
        <f t="shared" si="13"/>
        <v/>
      </c>
      <c r="G109" s="158"/>
      <c r="H109" s="65" t="str">
        <f t="shared" si="13"/>
        <v/>
      </c>
      <c r="I109" s="119"/>
      <c r="J109" s="72" t="s">
        <v>37</v>
      </c>
      <c r="K109" s="67">
        <f>+E104+E105</f>
        <v>0</v>
      </c>
      <c r="L109" s="60">
        <f t="shared" ref="L109:L112" si="17">+K109/K$112</f>
        <v>0</v>
      </c>
      <c r="M109" s="67">
        <f>+G104+G105</f>
        <v>0</v>
      </c>
      <c r="N109" s="60">
        <f t="shared" si="16"/>
        <v>0</v>
      </c>
      <c r="O109" s="127"/>
    </row>
    <row r="110" spans="2:15" x14ac:dyDescent="0.25">
      <c r="B110" s="110" t="s">
        <v>42</v>
      </c>
      <c r="C110" s="63"/>
      <c r="D110" s="64"/>
      <c r="E110" s="158">
        <v>2.4513829999999999</v>
      </c>
      <c r="F110" s="65">
        <f t="shared" si="13"/>
        <v>4.5506899594046239E-2</v>
      </c>
      <c r="G110" s="158"/>
      <c r="H110" s="65" t="str">
        <f t="shared" si="13"/>
        <v/>
      </c>
      <c r="I110" s="119"/>
      <c r="J110" s="73" t="s">
        <v>39</v>
      </c>
      <c r="K110" s="67"/>
      <c r="L110" s="60">
        <f t="shared" si="17"/>
        <v>0</v>
      </c>
      <c r="M110" s="67"/>
      <c r="N110" s="60">
        <f t="shared" si="16"/>
        <v>0</v>
      </c>
      <c r="O110" s="127"/>
    </row>
    <row r="111" spans="2:15" x14ac:dyDescent="0.25">
      <c r="B111" s="109" t="s">
        <v>50</v>
      </c>
      <c r="C111" s="63"/>
      <c r="D111" s="64"/>
      <c r="E111" s="158"/>
      <c r="F111" s="65" t="str">
        <f t="shared" si="13"/>
        <v/>
      </c>
      <c r="G111" s="158"/>
      <c r="H111" s="65" t="str">
        <f t="shared" si="13"/>
        <v/>
      </c>
      <c r="I111" s="26"/>
      <c r="J111" s="72" t="s">
        <v>41</v>
      </c>
      <c r="K111" s="67">
        <f>+E107+E106</f>
        <v>0</v>
      </c>
      <c r="L111" s="60">
        <f t="shared" si="17"/>
        <v>0</v>
      </c>
      <c r="M111" s="67">
        <f>+G107+G106</f>
        <v>0</v>
      </c>
      <c r="N111" s="60">
        <f t="shared" si="16"/>
        <v>0</v>
      </c>
      <c r="O111" s="25"/>
    </row>
    <row r="112" spans="2:15" x14ac:dyDescent="0.25">
      <c r="B112" s="109" t="s">
        <v>44</v>
      </c>
      <c r="C112" s="63"/>
      <c r="D112" s="64"/>
      <c r="E112" s="158">
        <v>4.4728999999999998E-2</v>
      </c>
      <c r="F112" s="65">
        <f t="shared" si="13"/>
        <v>8.3033867492027734E-4</v>
      </c>
      <c r="G112" s="158">
        <v>2.1236299999999999</v>
      </c>
      <c r="H112" s="65">
        <f t="shared" si="13"/>
        <v>2.3434948370646812E-2</v>
      </c>
      <c r="I112" s="36"/>
      <c r="J112" s="68" t="s">
        <v>3</v>
      </c>
      <c r="K112" s="69">
        <f>SUM(K106:K111)</f>
        <v>17.735321219999999</v>
      </c>
      <c r="L112" s="70">
        <f t="shared" si="17"/>
        <v>1</v>
      </c>
      <c r="M112" s="69">
        <f>SUM(M106:M111)</f>
        <v>36.971774230000001</v>
      </c>
      <c r="N112" s="70">
        <f t="shared" si="16"/>
        <v>1</v>
      </c>
      <c r="O112" s="128"/>
    </row>
    <row r="113" spans="2:15" x14ac:dyDescent="0.25">
      <c r="B113" s="110" t="s">
        <v>45</v>
      </c>
      <c r="C113" s="63"/>
      <c r="D113" s="64"/>
      <c r="E113" s="158"/>
      <c r="F113" s="65" t="str">
        <f t="shared" si="13"/>
        <v/>
      </c>
      <c r="G113" s="158"/>
      <c r="H113" s="65" t="str">
        <f t="shared" si="13"/>
        <v/>
      </c>
      <c r="I113" s="36"/>
      <c r="J113" s="36"/>
      <c r="K113" s="36"/>
      <c r="L113" s="36"/>
      <c r="M113" s="36"/>
      <c r="N113" s="36"/>
      <c r="O113" s="40"/>
    </row>
    <row r="114" spans="2:15" x14ac:dyDescent="0.25">
      <c r="B114" s="109" t="s">
        <v>51</v>
      </c>
      <c r="C114" s="63"/>
      <c r="D114" s="64"/>
      <c r="E114" s="158"/>
      <c r="F114" s="65" t="str">
        <f t="shared" si="13"/>
        <v/>
      </c>
      <c r="G114" s="158">
        <v>7.3102770000000001</v>
      </c>
      <c r="H114" s="65">
        <f t="shared" si="13"/>
        <v>8.0671286462390759E-2</v>
      </c>
      <c r="I114" s="36"/>
      <c r="J114" s="36"/>
      <c r="K114" s="36"/>
      <c r="L114" s="36"/>
      <c r="M114" s="36"/>
      <c r="N114" s="36"/>
      <c r="O114" s="40"/>
    </row>
    <row r="115" spans="2:15" x14ac:dyDescent="0.25">
      <c r="B115" s="109" t="s">
        <v>52</v>
      </c>
      <c r="C115" s="63"/>
      <c r="D115" s="64"/>
      <c r="E115" s="158">
        <v>15.608725</v>
      </c>
      <c r="F115" s="65">
        <f t="shared" si="13"/>
        <v>0.28975671340059034</v>
      </c>
      <c r="G115" s="158">
        <v>15.730195999999999</v>
      </c>
      <c r="H115" s="65">
        <f t="shared" si="13"/>
        <v>0.17358783362457444</v>
      </c>
      <c r="I115" s="36"/>
      <c r="J115" s="36"/>
      <c r="K115" s="36"/>
      <c r="L115" s="36"/>
      <c r="M115" s="36"/>
      <c r="N115" s="36"/>
      <c r="O115" s="40"/>
    </row>
    <row r="116" spans="2:15" x14ac:dyDescent="0.25">
      <c r="B116" s="109" t="s">
        <v>46</v>
      </c>
      <c r="C116" s="63"/>
      <c r="D116" s="64"/>
      <c r="E116" s="158">
        <v>17.802213479999999</v>
      </c>
      <c r="F116" s="65">
        <f t="shared" si="13"/>
        <v>0.3304761195562409</v>
      </c>
      <c r="G116" s="158">
        <v>24.646888649999998</v>
      </c>
      <c r="H116" s="65">
        <f t="shared" si="13"/>
        <v>0.27198643973283049</v>
      </c>
      <c r="I116" s="36"/>
      <c r="J116" s="36"/>
      <c r="K116" s="36"/>
      <c r="L116" s="36"/>
      <c r="M116" s="36"/>
      <c r="N116" s="36"/>
      <c r="O116" s="40"/>
    </row>
    <row r="117" spans="2:15" x14ac:dyDescent="0.25">
      <c r="B117" s="109" t="s">
        <v>47</v>
      </c>
      <c r="C117" s="63"/>
      <c r="D117" s="64"/>
      <c r="E117" s="158"/>
      <c r="F117" s="65" t="str">
        <f t="shared" si="13"/>
        <v/>
      </c>
      <c r="G117" s="158"/>
      <c r="H117" s="65" t="str">
        <f t="shared" si="13"/>
        <v/>
      </c>
      <c r="I117" s="36"/>
      <c r="J117" s="36"/>
      <c r="K117" s="36"/>
      <c r="L117" s="36"/>
      <c r="M117" s="36"/>
      <c r="N117" s="36"/>
      <c r="O117" s="40"/>
    </row>
    <row r="118" spans="2:15" x14ac:dyDescent="0.25">
      <c r="B118" s="109" t="s">
        <v>48</v>
      </c>
      <c r="C118" s="63"/>
      <c r="D118" s="64"/>
      <c r="E118" s="158">
        <v>0.22600918</v>
      </c>
      <c r="F118" s="65">
        <f t="shared" si="13"/>
        <v>4.1955814581371917E-3</v>
      </c>
      <c r="G118" s="158"/>
      <c r="H118" s="65" t="str">
        <f t="shared" si="13"/>
        <v/>
      </c>
      <c r="I118" s="129"/>
      <c r="J118" s="36"/>
      <c r="K118" s="36"/>
      <c r="L118" s="36"/>
      <c r="M118" s="36"/>
      <c r="N118" s="36"/>
      <c r="O118" s="40"/>
    </row>
    <row r="119" spans="2:15" x14ac:dyDescent="0.25">
      <c r="B119" s="111" t="s">
        <v>49</v>
      </c>
      <c r="C119" s="74"/>
      <c r="D119" s="75"/>
      <c r="E119" s="69">
        <f>SUM(E100:E118)</f>
        <v>53.868380879999997</v>
      </c>
      <c r="F119" s="76">
        <f t="shared" si="13"/>
        <v>1</v>
      </c>
      <c r="G119" s="69">
        <f>SUM(G100:G118)</f>
        <v>90.618078879999985</v>
      </c>
      <c r="H119" s="76">
        <f t="shared" si="13"/>
        <v>1</v>
      </c>
      <c r="I119" s="130"/>
      <c r="J119" s="36"/>
      <c r="K119" s="36"/>
      <c r="L119" s="36"/>
      <c r="M119" s="36"/>
      <c r="N119" s="36"/>
      <c r="O119" s="40"/>
    </row>
    <row r="120" spans="2:15" x14ac:dyDescent="0.25">
      <c r="B120" s="259" t="s">
        <v>60</v>
      </c>
      <c r="C120" s="260"/>
      <c r="D120" s="260"/>
      <c r="E120" s="260"/>
      <c r="F120" s="260"/>
      <c r="G120" s="260"/>
      <c r="H120" s="260"/>
      <c r="I120" s="130"/>
      <c r="J120" s="36"/>
      <c r="K120" s="36"/>
      <c r="L120" s="36"/>
      <c r="M120" s="36"/>
      <c r="N120" s="36"/>
      <c r="O120" s="40"/>
    </row>
    <row r="121" spans="2:15" x14ac:dyDescent="0.25">
      <c r="B121" s="116"/>
      <c r="C121" s="131"/>
      <c r="D121" s="131"/>
      <c r="E121" s="131"/>
      <c r="F121" s="131"/>
      <c r="G121" s="132"/>
      <c r="H121" s="132"/>
      <c r="I121" s="132"/>
      <c r="J121" s="42"/>
      <c r="K121" s="42"/>
      <c r="L121" s="42"/>
      <c r="M121" s="42"/>
      <c r="N121" s="42"/>
      <c r="O121" s="43"/>
    </row>
    <row r="122" spans="2:15" x14ac:dyDescent="0.2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2:15" x14ac:dyDescent="0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2:15" x14ac:dyDescent="0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2:15" x14ac:dyDescent="0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2:15" x14ac:dyDescent="0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2:15" x14ac:dyDescent="0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2:15" x14ac:dyDescent="0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2:15" x14ac:dyDescent="0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2:15" x14ac:dyDescent="0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2:15" x14ac:dyDescent="0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2:15" x14ac:dyDescent="0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2:15" x14ac:dyDescent="0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2:15" x14ac:dyDescent="0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2:15" x14ac:dyDescent="0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2:15" x14ac:dyDescent="0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2:15" x14ac:dyDescent="0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2:15" x14ac:dyDescent="0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2:15" x14ac:dyDescent="0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2:15" x14ac:dyDescent="0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2:15" x14ac:dyDescent="0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2:15" x14ac:dyDescent="0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2:15" x14ac:dyDescent="0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2:15" x14ac:dyDescent="0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2:15" x14ac:dyDescent="0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2:15" x14ac:dyDescent="0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2:15" x14ac:dyDescent="0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2:15" x14ac:dyDescent="0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2:15" x14ac:dyDescent="0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2:15" x14ac:dyDescent="0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2:15" x14ac:dyDescent="0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2:15" x14ac:dyDescent="0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2:15" x14ac:dyDescent="0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2:15" x14ac:dyDescent="0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2:15" x14ac:dyDescent="0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2:15" x14ac:dyDescent="0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2:15" x14ac:dyDescent="0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2:15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2:15" x14ac:dyDescent="0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2:15" x14ac:dyDescent="0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2:15" x14ac:dyDescent="0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</sheetData>
  <mergeCells count="24">
    <mergeCell ref="I64:N64"/>
    <mergeCell ref="B93:H93"/>
    <mergeCell ref="B120:H120"/>
    <mergeCell ref="E41:K41"/>
    <mergeCell ref="C48:G48"/>
    <mergeCell ref="I48:N48"/>
    <mergeCell ref="C49:G49"/>
    <mergeCell ref="I49:N49"/>
    <mergeCell ref="C59:G59"/>
    <mergeCell ref="D22:M22"/>
    <mergeCell ref="E27:K27"/>
    <mergeCell ref="E28:K28"/>
    <mergeCell ref="E29:E30"/>
    <mergeCell ref="F29:H29"/>
    <mergeCell ref="I29:K29"/>
    <mergeCell ref="B1:O2"/>
    <mergeCell ref="D8:L8"/>
    <mergeCell ref="D9:L9"/>
    <mergeCell ref="D10:D11"/>
    <mergeCell ref="E10:G10"/>
    <mergeCell ref="H10:J10"/>
    <mergeCell ref="K10:K11"/>
    <mergeCell ref="L10:L11"/>
    <mergeCell ref="M10:M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237" t="s">
        <v>0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</row>
    <row r="9" spans="2:15" x14ac:dyDescent="0.25"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</row>
    <row r="10" spans="2:15" x14ac:dyDescent="0.25"/>
    <row r="11" spans="2:15" x14ac:dyDescent="0.25">
      <c r="G11" s="5"/>
    </row>
    <row r="12" spans="2:15" x14ac:dyDescent="0.25">
      <c r="F12" s="5" t="s">
        <v>93</v>
      </c>
      <c r="G12" s="5"/>
      <c r="J12" s="2">
        <v>2</v>
      </c>
    </row>
    <row r="13" spans="2:15" x14ac:dyDescent="0.25">
      <c r="G13" s="5" t="s">
        <v>94</v>
      </c>
      <c r="J13" s="2">
        <v>3</v>
      </c>
    </row>
    <row r="14" spans="2:15" x14ac:dyDescent="0.25">
      <c r="G14" s="5" t="s">
        <v>95</v>
      </c>
      <c r="J14" s="2">
        <v>4</v>
      </c>
    </row>
    <row r="15" spans="2:15" x14ac:dyDescent="0.25">
      <c r="G15" s="5" t="s">
        <v>96</v>
      </c>
      <c r="J15" s="2">
        <v>5</v>
      </c>
    </row>
    <row r="16" spans="2:15" x14ac:dyDescent="0.25">
      <c r="G16" s="5" t="s">
        <v>97</v>
      </c>
      <c r="J16" s="2">
        <v>6</v>
      </c>
    </row>
    <row r="17" spans="7:10" x14ac:dyDescent="0.25">
      <c r="G17" s="221" t="s">
        <v>98</v>
      </c>
      <c r="J17" s="2">
        <v>7</v>
      </c>
    </row>
    <row r="18" spans="7:10" x14ac:dyDescent="0.25">
      <c r="G18" s="5" t="s">
        <v>99</v>
      </c>
      <c r="J18" s="2">
        <v>8</v>
      </c>
    </row>
    <row r="19" spans="7:10" x14ac:dyDescent="0.25">
      <c r="G19" s="5" t="s">
        <v>100</v>
      </c>
      <c r="J19" s="2">
        <v>9</v>
      </c>
    </row>
    <row r="20" spans="7:10" x14ac:dyDescent="0.25">
      <c r="G20" s="221" t="s">
        <v>101</v>
      </c>
      <c r="J20" s="2">
        <v>10</v>
      </c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Áncash'!A1" display="Áncash"/>
    <hyperlink ref="G14" location="'Apurímac'!A1" display="Apurímac"/>
    <hyperlink ref="G15" location="'Ayacucho'!A1" display="Ayacucho"/>
    <hyperlink ref="G16" location="'Huancavelica'!A1" display="Huancavelica"/>
    <hyperlink ref="G17" location="'Huánuco'!A1" display="Huánuco"/>
    <hyperlink ref="G18" location="'Ica'!A1" display="Ica"/>
    <hyperlink ref="G19" location="'Junín'!A1" display="Junín"/>
    <hyperlink ref="G20" location="'Pasco'!A1" display="Pasco"/>
    <hyperlink ref="F12" location="'Centro'!A1" display="Centro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89"/>
  <sheetViews>
    <sheetView zoomScaleNormal="100" workbookViewId="0">
      <selection activeCell="A8" sqref="A8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3" customWidth="1"/>
    <col min="17" max="22" width="11.42578125" style="3" customWidth="1"/>
    <col min="23" max="23" width="12.7109375" style="3" customWidth="1"/>
    <col min="24" max="16384" width="11.42578125" style="3" hidden="1"/>
  </cols>
  <sheetData>
    <row r="1" spans="2:23" x14ac:dyDescent="0.25">
      <c r="B1" s="278" t="s">
        <v>114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2:23" x14ac:dyDescent="0.2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2:23" x14ac:dyDescent="0.25">
      <c r="B3" s="7" t="str">
        <f>+B6</f>
        <v>1. Macro Región Centro: Presupuesto y ejecución de Canon y otros</v>
      </c>
      <c r="C3" s="20"/>
      <c r="D3" s="20"/>
      <c r="E3" s="20"/>
      <c r="F3" s="20"/>
      <c r="G3" s="20"/>
      <c r="H3" s="7"/>
      <c r="I3" s="20"/>
      <c r="J3" s="20"/>
      <c r="K3" s="20"/>
      <c r="L3" s="21"/>
      <c r="M3" s="8"/>
      <c r="N3" s="22"/>
      <c r="O3" s="22"/>
    </row>
    <row r="4" spans="2:23" x14ac:dyDescent="0.25">
      <c r="B4" s="7"/>
      <c r="C4" s="20"/>
      <c r="D4" s="20"/>
      <c r="E4" s="20"/>
      <c r="F4" s="20"/>
      <c r="G4" s="20"/>
      <c r="H4" s="7"/>
      <c r="I4" s="20"/>
      <c r="J4" s="20"/>
      <c r="K4" s="20"/>
      <c r="L4" s="21"/>
      <c r="M4" s="8"/>
      <c r="N4" s="22"/>
      <c r="O4" s="22"/>
    </row>
    <row r="5" spans="2:23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23" x14ac:dyDescent="0.25">
      <c r="B6" s="159" t="s">
        <v>106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  <c r="P6" s="9"/>
    </row>
    <row r="7" spans="2:23" ht="15" customHeight="1" x14ac:dyDescent="0.25"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6"/>
      <c r="P7" s="9"/>
    </row>
    <row r="8" spans="2:23" ht="15" customHeight="1" x14ac:dyDescent="0.25">
      <c r="B8" s="205"/>
      <c r="C8" s="204"/>
      <c r="D8" s="204"/>
      <c r="E8" s="204"/>
      <c r="F8" s="253" t="s">
        <v>107</v>
      </c>
      <c r="G8" s="253"/>
      <c r="H8" s="253"/>
      <c r="I8" s="253"/>
      <c r="J8" s="253"/>
      <c r="K8" s="253"/>
      <c r="L8" s="253"/>
      <c r="M8" s="204"/>
      <c r="N8" s="204"/>
      <c r="O8" s="206"/>
      <c r="P8" s="9"/>
    </row>
    <row r="9" spans="2:23" ht="15" customHeight="1" x14ac:dyDescent="0.25">
      <c r="B9" s="162"/>
      <c r="C9" s="9"/>
      <c r="D9" s="9"/>
      <c r="E9" s="9"/>
      <c r="F9" s="253"/>
      <c r="G9" s="253"/>
      <c r="H9" s="253"/>
      <c r="I9" s="253"/>
      <c r="J9" s="253"/>
      <c r="K9" s="253"/>
      <c r="L9" s="253"/>
      <c r="M9" s="9"/>
      <c r="N9" s="9"/>
      <c r="O9" s="163"/>
      <c r="P9" s="9"/>
    </row>
    <row r="10" spans="2:23" x14ac:dyDescent="0.25">
      <c r="B10" s="162"/>
      <c r="C10" s="9"/>
      <c r="D10" s="9"/>
      <c r="E10" s="9"/>
      <c r="F10" s="239" t="s">
        <v>67</v>
      </c>
      <c r="G10" s="240" t="s">
        <v>68</v>
      </c>
      <c r="H10" s="240"/>
      <c r="I10" s="240" t="s">
        <v>69</v>
      </c>
      <c r="J10" s="240"/>
      <c r="K10" s="240" t="s">
        <v>70</v>
      </c>
      <c r="L10" s="240"/>
      <c r="M10" s="9"/>
      <c r="N10" s="9"/>
      <c r="O10" s="163"/>
      <c r="P10" s="9"/>
    </row>
    <row r="11" spans="2:23" ht="15" customHeight="1" x14ac:dyDescent="0.25">
      <c r="B11" s="162"/>
      <c r="C11" s="9"/>
      <c r="D11" s="9"/>
      <c r="E11" s="9"/>
      <c r="F11" s="239"/>
      <c r="G11" s="171" t="s">
        <v>71</v>
      </c>
      <c r="H11" s="171" t="s">
        <v>72</v>
      </c>
      <c r="I11" s="171" t="s">
        <v>71</v>
      </c>
      <c r="J11" s="171" t="s">
        <v>72</v>
      </c>
      <c r="K11" s="171" t="s">
        <v>90</v>
      </c>
      <c r="L11" s="171" t="s">
        <v>72</v>
      </c>
      <c r="M11" s="9"/>
      <c r="N11" s="9"/>
      <c r="O11" s="163"/>
      <c r="P11" s="9"/>
      <c r="R11" s="29"/>
      <c r="S11" s="32"/>
      <c r="T11" s="33"/>
      <c r="U11" s="12"/>
      <c r="V11" s="12"/>
      <c r="W11" s="13"/>
    </row>
    <row r="12" spans="2:23" x14ac:dyDescent="0.25">
      <c r="B12" s="162"/>
      <c r="C12" s="9"/>
      <c r="D12" s="9"/>
      <c r="E12" s="9"/>
      <c r="F12" s="164" t="s">
        <v>94</v>
      </c>
      <c r="G12" s="172">
        <f>+Áncash!E19</f>
        <v>283.92640999999998</v>
      </c>
      <c r="H12" s="173">
        <f>+Áncash!K19</f>
        <v>0.36837497434634564</v>
      </c>
      <c r="I12" s="172">
        <f>+Áncash!F19</f>
        <v>884.01655300000004</v>
      </c>
      <c r="J12" s="173">
        <f>+Áncash!L19</f>
        <v>0.49240833050328642</v>
      </c>
      <c r="K12" s="172">
        <f>+(I12+G12)</f>
        <v>1167.942963</v>
      </c>
      <c r="L12" s="173">
        <f>+Áncash!M19</f>
        <v>0.46225587730177542</v>
      </c>
      <c r="M12" s="9"/>
      <c r="N12" s="9"/>
      <c r="O12" s="163"/>
      <c r="P12" s="9"/>
      <c r="R12" s="29"/>
      <c r="S12" s="34"/>
      <c r="T12" s="34"/>
      <c r="V12" s="30"/>
      <c r="W12" s="30"/>
    </row>
    <row r="13" spans="2:23" x14ac:dyDescent="0.25">
      <c r="B13" s="162"/>
      <c r="C13" s="9"/>
      <c r="D13" s="9"/>
      <c r="E13" s="9"/>
      <c r="F13" s="164" t="s">
        <v>95</v>
      </c>
      <c r="G13" s="172">
        <f>+Apurímac!E19</f>
        <v>60.037278999999998</v>
      </c>
      <c r="H13" s="173">
        <f>+Apurímac!K19</f>
        <v>0.72450486971603101</v>
      </c>
      <c r="I13" s="172">
        <f>+Apurímac!F19</f>
        <v>432.35424499999999</v>
      </c>
      <c r="J13" s="173">
        <f>+Apurímac!L19</f>
        <v>0.49952452762433269</v>
      </c>
      <c r="K13" s="172">
        <f>+(I13+G13)</f>
        <v>492.391524</v>
      </c>
      <c r="L13" s="173">
        <f>+Apurímac!M19</f>
        <v>0.52695637181601851</v>
      </c>
      <c r="M13" s="9"/>
      <c r="N13" s="9"/>
      <c r="O13" s="163"/>
      <c r="P13" s="9"/>
      <c r="R13" s="29"/>
      <c r="S13" s="34"/>
      <c r="T13" s="34"/>
      <c r="U13" s="14"/>
      <c r="V13" s="30"/>
      <c r="W13" s="30"/>
    </row>
    <row r="14" spans="2:23" x14ac:dyDescent="0.25">
      <c r="B14" s="162"/>
      <c r="C14" s="9"/>
      <c r="D14" s="9"/>
      <c r="E14" s="9"/>
      <c r="F14" s="164" t="s">
        <v>96</v>
      </c>
      <c r="G14" s="172">
        <f>+Ayacucho!E19</f>
        <v>62.909472000000001</v>
      </c>
      <c r="H14" s="173">
        <f>+Ayacucho!K19</f>
        <v>0.57511390335623869</v>
      </c>
      <c r="I14" s="172">
        <f>+Ayacucho!F19</f>
        <v>295.188894</v>
      </c>
      <c r="J14" s="173">
        <f>+Ayacucho!L19</f>
        <v>0.46816872114436658</v>
      </c>
      <c r="K14" s="172">
        <f>+(I14+G14)</f>
        <v>358.098366</v>
      </c>
      <c r="L14" s="173">
        <f>+Ayacucho!M19</f>
        <v>0.4869564777628726</v>
      </c>
      <c r="M14" s="9"/>
      <c r="N14" s="9"/>
      <c r="O14" s="163"/>
      <c r="P14" s="9"/>
      <c r="R14" s="29"/>
      <c r="S14" s="34"/>
      <c r="T14" s="34"/>
      <c r="U14" s="14"/>
      <c r="V14" s="30"/>
      <c r="W14" s="30"/>
    </row>
    <row r="15" spans="2:23" ht="14.25" customHeight="1" x14ac:dyDescent="0.25">
      <c r="B15" s="162"/>
      <c r="C15" s="9"/>
      <c r="D15" s="9"/>
      <c r="E15" s="9"/>
      <c r="F15" s="164" t="s">
        <v>97</v>
      </c>
      <c r="G15" s="172">
        <f>+Huancavelica!E19</f>
        <v>100.373662</v>
      </c>
      <c r="H15" s="173">
        <f>+Huancavelica!K19</f>
        <v>0.35039016510127929</v>
      </c>
      <c r="I15" s="172">
        <f>+Huancavelica!F19</f>
        <v>306.99042900000001</v>
      </c>
      <c r="J15" s="173">
        <f>+Huancavelica!L19</f>
        <v>0.59871275335427476</v>
      </c>
      <c r="K15" s="172">
        <f>+(I15+G15)</f>
        <v>407.36409100000003</v>
      </c>
      <c r="L15" s="173">
        <f>+Huancavelica!M19</f>
        <v>0.53752658576869983</v>
      </c>
      <c r="M15" s="9"/>
      <c r="N15" s="9"/>
      <c r="O15" s="163"/>
      <c r="P15" s="9"/>
      <c r="R15" s="29"/>
      <c r="S15" s="34"/>
      <c r="T15" s="34"/>
      <c r="U15" s="14"/>
      <c r="V15" s="30"/>
      <c r="W15" s="30"/>
    </row>
    <row r="16" spans="2:23" ht="14.25" customHeight="1" x14ac:dyDescent="0.25">
      <c r="B16" s="162"/>
      <c r="C16" s="9"/>
      <c r="D16" s="9"/>
      <c r="E16" s="9"/>
      <c r="F16" s="164" t="s">
        <v>98</v>
      </c>
      <c r="G16" s="172">
        <f>+Huánuco!E19</f>
        <v>10.168899</v>
      </c>
      <c r="H16" s="173">
        <f>+Huánuco!K19</f>
        <v>0.63552229203967903</v>
      </c>
      <c r="I16" s="172">
        <f>+Huánuco!F19</f>
        <v>211.76625100000001</v>
      </c>
      <c r="J16" s="173">
        <f>+Huánuco!L19</f>
        <v>0.49345154625228738</v>
      </c>
      <c r="K16" s="172">
        <f t="shared" ref="K16:K19" si="0">+(I16+G16)</f>
        <v>221.93515000000002</v>
      </c>
      <c r="L16" s="173">
        <f>+Huánuco!M19</f>
        <v>0.49996111927290471</v>
      </c>
      <c r="M16" s="9"/>
      <c r="N16" s="9"/>
      <c r="O16" s="163"/>
      <c r="P16" s="9"/>
      <c r="R16" s="29"/>
      <c r="S16" s="34"/>
      <c r="T16" s="34"/>
      <c r="U16" s="14"/>
      <c r="V16" s="30"/>
      <c r="W16" s="30"/>
    </row>
    <row r="17" spans="2:23" ht="14.25" customHeight="1" x14ac:dyDescent="0.25">
      <c r="B17" s="162"/>
      <c r="C17" s="9"/>
      <c r="D17" s="9"/>
      <c r="E17" s="9"/>
      <c r="F17" s="164" t="s">
        <v>99</v>
      </c>
      <c r="G17" s="172">
        <f>+Ica!E19</f>
        <v>39.214092999999998</v>
      </c>
      <c r="H17" s="173">
        <f>+Ica!K19</f>
        <v>0.49323537841357196</v>
      </c>
      <c r="I17" s="172">
        <f>+Ica!F19</f>
        <v>212.437186</v>
      </c>
      <c r="J17" s="173">
        <f>+Ica!L19</f>
        <v>0.54933793935681297</v>
      </c>
      <c r="K17" s="172">
        <f t="shared" si="0"/>
        <v>251.65127899999999</v>
      </c>
      <c r="L17" s="173">
        <f>+Ica!M19</f>
        <v>0.54059563909468544</v>
      </c>
      <c r="M17" s="9"/>
      <c r="N17" s="9"/>
      <c r="O17" s="163"/>
      <c r="P17" s="9"/>
      <c r="R17" s="29"/>
      <c r="S17" s="34"/>
      <c r="T17" s="34"/>
      <c r="U17" s="14"/>
      <c r="V17" s="30"/>
      <c r="W17" s="30"/>
    </row>
    <row r="18" spans="2:23" ht="14.25" customHeight="1" x14ac:dyDescent="0.25">
      <c r="B18" s="162"/>
      <c r="C18" s="9"/>
      <c r="D18" s="9"/>
      <c r="E18" s="9"/>
      <c r="F18" s="164" t="s">
        <v>100</v>
      </c>
      <c r="G18" s="172">
        <f>+Junín!E19</f>
        <v>37.821806000000002</v>
      </c>
      <c r="H18" s="173">
        <f>+Junín!K19</f>
        <v>0.79195982867661052</v>
      </c>
      <c r="I18" s="172">
        <f>+Junín!F19</f>
        <v>330.61034899999999</v>
      </c>
      <c r="J18" s="173">
        <f>+Junín!L19</f>
        <v>0.47770979183715756</v>
      </c>
      <c r="K18" s="172">
        <f t="shared" si="0"/>
        <v>368.43215499999997</v>
      </c>
      <c r="L18" s="173">
        <f>+Junín!M19</f>
        <v>0.50996947321278197</v>
      </c>
      <c r="M18" s="9"/>
      <c r="N18" s="9"/>
      <c r="O18" s="163"/>
      <c r="P18" s="9"/>
      <c r="R18" s="29"/>
      <c r="S18" s="34"/>
      <c r="T18" s="34"/>
      <c r="U18" s="14"/>
      <c r="V18" s="30"/>
      <c r="W18" s="30"/>
    </row>
    <row r="19" spans="2:23" ht="14.25" customHeight="1" x14ac:dyDescent="0.25">
      <c r="B19" s="162"/>
      <c r="C19" s="9"/>
      <c r="D19" s="9"/>
      <c r="E19" s="9"/>
      <c r="F19" s="164" t="s">
        <v>101</v>
      </c>
      <c r="G19" s="172">
        <f>+Pasco!E19</f>
        <v>29.892779000000001</v>
      </c>
      <c r="H19" s="173">
        <f>+Pasco!K19</f>
        <v>0.67663749161628628</v>
      </c>
      <c r="I19" s="172">
        <f>+Pasco!F19</f>
        <v>122.062479</v>
      </c>
      <c r="J19" s="173">
        <f>+Pasco!L19</f>
        <v>0.56441835824094644</v>
      </c>
      <c r="K19" s="172">
        <f t="shared" si="0"/>
        <v>151.95525799999999</v>
      </c>
      <c r="L19" s="173">
        <f>+Pasco!M19</f>
        <v>0.58649421002595392</v>
      </c>
      <c r="M19" s="9"/>
      <c r="N19" s="9"/>
      <c r="O19" s="163"/>
      <c r="P19" s="9"/>
      <c r="R19" s="29"/>
      <c r="S19" s="34"/>
      <c r="T19" s="34"/>
      <c r="U19" s="14"/>
      <c r="V19" s="30"/>
      <c r="W19" s="30"/>
    </row>
    <row r="20" spans="2:23" x14ac:dyDescent="0.25">
      <c r="B20" s="162"/>
      <c r="C20" s="9"/>
      <c r="D20" s="9"/>
      <c r="E20" s="9"/>
      <c r="F20" s="174" t="s">
        <v>108</v>
      </c>
      <c r="G20" s="175">
        <f>SUM(G12:G19)</f>
        <v>624.34440000000006</v>
      </c>
      <c r="H20" s="176">
        <f>+(H12*G12+H13*G13+H14*G14+H15*G15+G16*H16+G17*H17+G18*H18+G19*H19)/G20</f>
        <v>0.47317315090837686</v>
      </c>
      <c r="I20" s="175">
        <f>SUM(I12:I19)</f>
        <v>2795.4263860000001</v>
      </c>
      <c r="J20" s="176">
        <f>+(J12*I12+J13*I13+J14*I14+J15*I15+I16*J16+I17*J17+I18*J18+I19*J19)/I20</f>
        <v>0.5084348703003192</v>
      </c>
      <c r="K20" s="177">
        <f>SUM(K12:K19)</f>
        <v>3419.770786</v>
      </c>
      <c r="L20" s="176">
        <f>+(L12*K12+L13*K13+L14*K14+L15*K15+K16*L16+K17*L17+K18*L18+K19*L19)/K20</f>
        <v>0.50199717069575556</v>
      </c>
      <c r="M20" s="9"/>
      <c r="N20" s="9"/>
      <c r="O20" s="163"/>
      <c r="P20" s="9"/>
      <c r="R20" s="29"/>
      <c r="S20" s="34"/>
      <c r="T20" s="34"/>
      <c r="U20" s="14"/>
      <c r="V20" s="30"/>
      <c r="W20" s="30"/>
    </row>
    <row r="21" spans="2:23" ht="15" customHeight="1" x14ac:dyDescent="0.25">
      <c r="B21" s="162"/>
      <c r="C21" s="9"/>
      <c r="D21" s="9"/>
      <c r="E21" s="9"/>
      <c r="F21" s="238" t="s">
        <v>111</v>
      </c>
      <c r="G21" s="238"/>
      <c r="H21" s="238"/>
      <c r="I21" s="238"/>
      <c r="J21" s="238"/>
      <c r="K21" s="238"/>
      <c r="L21" s="238"/>
      <c r="M21" s="9"/>
      <c r="N21" s="9"/>
      <c r="O21" s="163"/>
      <c r="P21" s="9"/>
      <c r="R21" s="29"/>
      <c r="S21" s="34"/>
      <c r="T21" s="34"/>
      <c r="U21" s="14"/>
      <c r="V21" s="30"/>
      <c r="W21" s="30"/>
    </row>
    <row r="22" spans="2:23" x14ac:dyDescent="0.25">
      <c r="B22" s="162"/>
      <c r="C22" s="9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163"/>
      <c r="P22" s="9"/>
      <c r="R22" s="29"/>
      <c r="S22" s="34"/>
      <c r="T22" s="34"/>
      <c r="U22" s="16"/>
      <c r="V22" s="30"/>
      <c r="W22" s="30"/>
    </row>
    <row r="23" spans="2:23" x14ac:dyDescent="0.25">
      <c r="B23" s="162"/>
      <c r="C23" s="37"/>
      <c r="D23" s="241" t="s">
        <v>2</v>
      </c>
      <c r="E23" s="241"/>
      <c r="F23" s="242" t="s">
        <v>73</v>
      </c>
      <c r="G23" s="242"/>
      <c r="H23" s="242"/>
      <c r="I23" s="242" t="s">
        <v>74</v>
      </c>
      <c r="J23" s="242"/>
      <c r="K23" s="242"/>
      <c r="L23" s="241" t="s">
        <v>91</v>
      </c>
      <c r="M23" s="241" t="s">
        <v>92</v>
      </c>
      <c r="N23" s="249" t="s">
        <v>11</v>
      </c>
      <c r="O23" s="163"/>
      <c r="P23" s="9"/>
      <c r="R23" s="29"/>
      <c r="S23" s="34"/>
      <c r="T23" s="34"/>
      <c r="U23" s="16"/>
      <c r="V23" s="30"/>
      <c r="W23" s="30"/>
    </row>
    <row r="24" spans="2:23" x14ac:dyDescent="0.25">
      <c r="B24" s="162"/>
      <c r="C24" s="37"/>
      <c r="D24" s="241"/>
      <c r="E24" s="241"/>
      <c r="F24" s="18" t="s">
        <v>12</v>
      </c>
      <c r="G24" s="18" t="s">
        <v>13</v>
      </c>
      <c r="H24" s="18" t="s">
        <v>3</v>
      </c>
      <c r="I24" s="18" t="s">
        <v>12</v>
      </c>
      <c r="J24" s="18" t="s">
        <v>13</v>
      </c>
      <c r="K24" s="18" t="s">
        <v>3</v>
      </c>
      <c r="L24" s="241"/>
      <c r="M24" s="241"/>
      <c r="N24" s="249"/>
      <c r="O24" s="163"/>
      <c r="P24" s="9"/>
      <c r="R24" s="29"/>
      <c r="S24" s="34"/>
      <c r="T24" s="34"/>
      <c r="U24" s="16"/>
      <c r="V24" s="30"/>
      <c r="W24" s="30"/>
    </row>
    <row r="25" spans="2:23" ht="15" customHeight="1" x14ac:dyDescent="0.25">
      <c r="B25" s="162"/>
      <c r="C25" s="37"/>
      <c r="D25" s="243">
        <v>2010</v>
      </c>
      <c r="E25" s="243"/>
      <c r="F25" s="172">
        <f>+(Áncash!E12+Apurímac!E12+Ayacucho!E12+Huancavelica!E12+Huánuco!E12+Ica!E12+Junín!E12+Pasco!E12)</f>
        <v>1481.622069</v>
      </c>
      <c r="G25" s="172">
        <f>+(Áncash!F12+Apurímac!F12+Ayacucho!F12+Huancavelica!F12+Huánuco!F12+Ica!F12+Junín!F12+Pasco!F12)</f>
        <v>2905.6730149999999</v>
      </c>
      <c r="H25" s="178">
        <f t="shared" ref="H25:H33" si="1">+G25+F25</f>
        <v>4387.2950839999994</v>
      </c>
      <c r="I25" s="172">
        <f>+(Áncash!H12+Apurímac!H12+Ayacucho!H12+Huancavelica!H12+Huánuco!H12+Ica!H12+Junín!H12+Pasco!H12)</f>
        <v>801.05412800000011</v>
      </c>
      <c r="J25" s="172">
        <f>+(Áncash!I12+Apurímac!I12+Ayacucho!I12+Huancavelica!I12+Huánuco!I12+Ica!I12+Junín!I12+Pasco!I12)</f>
        <v>1831.0035579999999</v>
      </c>
      <c r="K25" s="178">
        <f t="shared" ref="K25:K33" si="2">+J25+I25</f>
        <v>2632.0576860000001</v>
      </c>
      <c r="L25" s="179">
        <f t="shared" ref="L25:L33" si="3">+I25/F25</f>
        <v>0.54066022959597271</v>
      </c>
      <c r="M25" s="179">
        <f t="shared" ref="M25:N34" si="4">+J25/G25</f>
        <v>0.63014783444241063</v>
      </c>
      <c r="N25" s="180">
        <f t="shared" si="4"/>
        <v>0.59992720699340141</v>
      </c>
      <c r="O25" s="163"/>
      <c r="P25" s="9"/>
      <c r="R25" s="29"/>
      <c r="S25" s="34"/>
      <c r="T25" s="34"/>
      <c r="U25" s="16"/>
      <c r="V25" s="30"/>
      <c r="W25" s="30"/>
    </row>
    <row r="26" spans="2:23" ht="15" customHeight="1" x14ac:dyDescent="0.25">
      <c r="B26" s="162"/>
      <c r="C26" s="37"/>
      <c r="D26" s="243">
        <v>2011</v>
      </c>
      <c r="E26" s="243"/>
      <c r="F26" s="172">
        <f>+(Áncash!E13+Apurímac!E13+Ayacucho!E13+Huancavelica!E13+Huánuco!E13+Ica!E13+Junín!E13+Pasco!E13)</f>
        <v>1285.8880489999999</v>
      </c>
      <c r="G26" s="172">
        <f>+(Áncash!F13+Apurímac!F13+Ayacucho!F13+Huancavelica!F13+Huánuco!F13+Ica!F13+Junín!F13+Pasco!F13)</f>
        <v>3174.863515</v>
      </c>
      <c r="H26" s="178">
        <f t="shared" si="1"/>
        <v>4460.7515640000001</v>
      </c>
      <c r="I26" s="172">
        <f>+(Áncash!H13+Apurímac!H13+Ayacucho!H13+Huancavelica!H13+Huánuco!H13+Ica!H13+Junín!H13+Pasco!H13)</f>
        <v>913.90280899999993</v>
      </c>
      <c r="J26" s="172">
        <f>+(Áncash!I13+Apurímac!I13+Ayacucho!I13+Huancavelica!I13+Huánuco!I13+Ica!I13+Junín!I13+Pasco!I13)</f>
        <v>1769.0639330000004</v>
      </c>
      <c r="K26" s="178">
        <f t="shared" si="2"/>
        <v>2682.9667420000005</v>
      </c>
      <c r="L26" s="179">
        <f t="shared" si="3"/>
        <v>0.7107172430062767</v>
      </c>
      <c r="M26" s="179">
        <f t="shared" si="4"/>
        <v>0.55720944369477887</v>
      </c>
      <c r="N26" s="180">
        <f t="shared" si="4"/>
        <v>0.6014606963661876</v>
      </c>
      <c r="O26" s="163"/>
      <c r="P26" s="9"/>
      <c r="R26" s="29"/>
      <c r="S26" s="34"/>
      <c r="T26" s="34"/>
      <c r="U26" s="16"/>
      <c r="V26" s="30"/>
      <c r="W26" s="30"/>
    </row>
    <row r="27" spans="2:23" x14ac:dyDescent="0.25">
      <c r="B27" s="162"/>
      <c r="C27" s="37"/>
      <c r="D27" s="243">
        <v>2012</v>
      </c>
      <c r="E27" s="243"/>
      <c r="F27" s="172">
        <f>+(Áncash!E14+Apurímac!E14+Ayacucho!E14+Huancavelica!E14+Huánuco!E14+Ica!E14+Junín!E14+Pasco!E14)</f>
        <v>950.46747500000004</v>
      </c>
      <c r="G27" s="172">
        <f>+(Áncash!F14+Apurímac!F14+Ayacucho!F14+Huancavelica!F14+Huánuco!F14+Ica!F14+Junín!F14+Pasco!F14)</f>
        <v>3845.4711500000003</v>
      </c>
      <c r="H27" s="178">
        <f t="shared" si="1"/>
        <v>4795.9386250000007</v>
      </c>
      <c r="I27" s="172">
        <f>+(Áncash!H14+Apurímac!H14+Ayacucho!H14+Huancavelica!H14+Huánuco!H14+Ica!H14+Junín!H14+Pasco!H14)</f>
        <v>699.06938400000001</v>
      </c>
      <c r="J27" s="172">
        <f>+(Áncash!I14+Apurímac!I14+Ayacucho!I14+Huancavelica!I14+Huánuco!I14+Ica!I14+Junín!I14+Pasco!I14)</f>
        <v>2425.9350799999997</v>
      </c>
      <c r="K27" s="178">
        <f t="shared" si="2"/>
        <v>3125.0044639999996</v>
      </c>
      <c r="L27" s="179">
        <f t="shared" si="3"/>
        <v>0.73550058511996952</v>
      </c>
      <c r="M27" s="179">
        <f t="shared" si="4"/>
        <v>0.63085509821078745</v>
      </c>
      <c r="N27" s="180">
        <f t="shared" si="4"/>
        <v>0.6515939231811998</v>
      </c>
      <c r="O27" s="163"/>
      <c r="P27" s="9"/>
      <c r="R27" s="29"/>
      <c r="S27" s="34"/>
      <c r="T27" s="34"/>
      <c r="U27" s="16"/>
      <c r="V27" s="30"/>
      <c r="W27" s="30"/>
    </row>
    <row r="28" spans="2:23" ht="15" customHeight="1" x14ac:dyDescent="0.25">
      <c r="B28" s="162"/>
      <c r="C28" s="37"/>
      <c r="D28" s="243">
        <v>2013</v>
      </c>
      <c r="E28" s="243"/>
      <c r="F28" s="172">
        <f>+(Áncash!E15+Apurímac!E15+Ayacucho!E15+Huancavelica!E15+Huánuco!E15+Ica!E15+Junín!E15+Pasco!E15)</f>
        <v>751.44782699999996</v>
      </c>
      <c r="G28" s="172">
        <f>+(Áncash!F15+Apurímac!F15+Ayacucho!F15+Huancavelica!F15+Huánuco!F15+Ica!F15+Junín!F15+Pasco!F15)</f>
        <v>3552.6143979999997</v>
      </c>
      <c r="H28" s="178">
        <f t="shared" si="1"/>
        <v>4304.0622249999997</v>
      </c>
      <c r="I28" s="172">
        <f>+(Áncash!H15+Apurímac!H15+Ayacucho!H15+Huancavelica!H15+Huánuco!H15+Ica!H15+Junín!H15+Pasco!H15)</f>
        <v>457.07597900000002</v>
      </c>
      <c r="J28" s="172">
        <f>+(Áncash!I15+Apurímac!I15+Ayacucho!I15+Huancavelica!I15+Huánuco!I15+Ica!I15+Junín!I15+Pasco!I15)</f>
        <v>2263.9185680000001</v>
      </c>
      <c r="K28" s="178">
        <f t="shared" si="2"/>
        <v>2720.9945470000002</v>
      </c>
      <c r="L28" s="179">
        <f t="shared" si="3"/>
        <v>0.60826043083361003</v>
      </c>
      <c r="M28" s="179">
        <f t="shared" si="4"/>
        <v>0.63725423431107775</v>
      </c>
      <c r="N28" s="180">
        <f t="shared" si="4"/>
        <v>0.63219219536260318</v>
      </c>
      <c r="O28" s="163"/>
      <c r="P28" s="9"/>
      <c r="R28" s="29"/>
      <c r="S28" s="34"/>
      <c r="T28" s="34"/>
      <c r="U28" s="16"/>
      <c r="V28" s="30"/>
      <c r="W28" s="31"/>
    </row>
    <row r="29" spans="2:23" ht="15" customHeight="1" x14ac:dyDescent="0.25">
      <c r="B29" s="162"/>
      <c r="C29" s="37"/>
      <c r="D29" s="243">
        <v>2014</v>
      </c>
      <c r="E29" s="243"/>
      <c r="F29" s="172">
        <f>+(Áncash!E16+Apurímac!E16+Ayacucho!E16+Huancavelica!E16+Huánuco!E16+Ica!E16+Junín!E16+Pasco!E16)</f>
        <v>550.74445200000002</v>
      </c>
      <c r="G29" s="172">
        <f>+(Áncash!F16+Apurímac!F16+Ayacucho!F16+Huancavelica!F16+Huánuco!F16+Ica!F16+Junín!F16+Pasco!F16)</f>
        <v>2919.0921789999998</v>
      </c>
      <c r="H29" s="178">
        <f t="shared" si="1"/>
        <v>3469.8366309999997</v>
      </c>
      <c r="I29" s="172">
        <f>+(Áncash!H16+Apurímac!H16+Ayacucho!H16+Huancavelica!H16+Huánuco!H16+Ica!H16+Junín!H16+Pasco!H16)</f>
        <v>303.79640199999994</v>
      </c>
      <c r="J29" s="172">
        <f>+(Áncash!I16+Apurímac!I16+Ayacucho!I16+Huancavelica!I16+Huánuco!I16+Ica!I16+Junín!I16+Pasco!I16)</f>
        <v>1856.8008559999998</v>
      </c>
      <c r="K29" s="178">
        <f t="shared" si="2"/>
        <v>2160.5972579999998</v>
      </c>
      <c r="L29" s="179">
        <f t="shared" si="3"/>
        <v>0.55161046270512393</v>
      </c>
      <c r="M29" s="179">
        <f t="shared" si="4"/>
        <v>0.6360884624877069</v>
      </c>
      <c r="N29" s="180">
        <f t="shared" si="4"/>
        <v>0.62267982264551747</v>
      </c>
      <c r="O29" s="163"/>
      <c r="P29" s="9"/>
      <c r="S29" s="15"/>
      <c r="T29" s="16"/>
    </row>
    <row r="30" spans="2:23" x14ac:dyDescent="0.25">
      <c r="B30" s="162"/>
      <c r="C30" s="37"/>
      <c r="D30" s="243">
        <v>2015</v>
      </c>
      <c r="E30" s="243"/>
      <c r="F30" s="172">
        <f>+(Áncash!E17+Apurímac!E17+Ayacucho!E17+Huancavelica!E17+Huánuco!E17+Ica!E17+Junín!E17+Pasco!E17)</f>
        <v>580.15124500000002</v>
      </c>
      <c r="G30" s="172">
        <f>+(Áncash!F17+Apurímac!F17+Ayacucho!F17+Huancavelica!F17+Huánuco!F17+Ica!F17+Junín!F17+Pasco!F17)</f>
        <v>2425.989967</v>
      </c>
      <c r="H30" s="178">
        <f t="shared" si="1"/>
        <v>3006.141212</v>
      </c>
      <c r="I30" s="172">
        <f>+(Áncash!H17+Apurímac!H17+Ayacucho!H17+Huancavelica!H17+Huánuco!H17+Ica!H17+Junín!H17+Pasco!H17)</f>
        <v>307.52332200000006</v>
      </c>
      <c r="J30" s="172">
        <f>+(Áncash!I17+Apurímac!I17+Ayacucho!I17+Huancavelica!I17+Huánuco!I17+Ica!I17+Junín!I17+Pasco!I17)</f>
        <v>1453.0717549999999</v>
      </c>
      <c r="K30" s="178">
        <f t="shared" si="2"/>
        <v>1760.5950769999999</v>
      </c>
      <c r="L30" s="179">
        <f t="shared" si="3"/>
        <v>0.53007439809941292</v>
      </c>
      <c r="M30" s="179">
        <f t="shared" si="4"/>
        <v>0.59896033156183281</v>
      </c>
      <c r="N30" s="180">
        <f t="shared" si="4"/>
        <v>0.58566612572024446</v>
      </c>
      <c r="O30" s="163"/>
      <c r="P30" s="9"/>
    </row>
    <row r="31" spans="2:23" x14ac:dyDescent="0.25">
      <c r="B31" s="162"/>
      <c r="C31" s="37"/>
      <c r="D31" s="243">
        <v>2016</v>
      </c>
      <c r="E31" s="243"/>
      <c r="F31" s="172">
        <f>+(Áncash!E18+Apurímac!E18+Ayacucho!E18+Huancavelica!E18+Huánuco!E18+Ica!E18+Junín!E18+Pasco!E18)</f>
        <v>516.18473900000004</v>
      </c>
      <c r="G31" s="172">
        <f>+(Áncash!F18+Apurímac!F18+Ayacucho!F18+Huancavelica!F18+Huánuco!F18+Ica!F18+Junín!F18+Pasco!F18)</f>
        <v>2284.5608070000003</v>
      </c>
      <c r="H31" s="178">
        <f t="shared" si="1"/>
        <v>2800.7455460000001</v>
      </c>
      <c r="I31" s="172">
        <f>+(Áncash!H18+Apurímac!H18+Ayacucho!H18+Huancavelica!H18+Huánuco!H18+Ica!H18+Junín!H18+Pasco!H18)</f>
        <v>272.244775</v>
      </c>
      <c r="J31" s="172">
        <f>+(Áncash!I18+Apurímac!I18+Ayacucho!I18+Huancavelica!I18+Huánuco!I18+Ica!I18+Junín!I18+Pasco!I18)</f>
        <v>1455.2668060000001</v>
      </c>
      <c r="K31" s="178">
        <f t="shared" si="2"/>
        <v>1727.5115810000002</v>
      </c>
      <c r="L31" s="179">
        <f t="shared" si="3"/>
        <v>0.52741732645451178</v>
      </c>
      <c r="M31" s="179">
        <f t="shared" si="4"/>
        <v>0.63700068807142063</v>
      </c>
      <c r="N31" s="180">
        <f t="shared" si="4"/>
        <v>0.61680418753757082</v>
      </c>
      <c r="O31" s="163"/>
      <c r="P31" s="9"/>
      <c r="Q31" s="29"/>
      <c r="R31" s="35"/>
    </row>
    <row r="32" spans="2:23" x14ac:dyDescent="0.25">
      <c r="B32" s="162"/>
      <c r="C32" s="37"/>
      <c r="D32" s="243">
        <v>2017</v>
      </c>
      <c r="E32" s="243"/>
      <c r="F32" s="172">
        <f>+(Áncash!E19+Apurímac!E19+Ayacucho!E19+Huancavelica!E19+Huánuco!E19+Ica!E19+Junín!E19+Pasco!E19)</f>
        <v>624.34440000000006</v>
      </c>
      <c r="G32" s="172">
        <f>+(Áncash!F19+Apurímac!F19+Ayacucho!F19+Huancavelica!F19+Huánuco!F19+Ica!F19+Junín!F19+Pasco!F19)</f>
        <v>2795.4263860000001</v>
      </c>
      <c r="H32" s="178">
        <f t="shared" si="1"/>
        <v>3419.770786</v>
      </c>
      <c r="I32" s="172">
        <f>+(Áncash!H19+Apurímac!H19+Ayacucho!H19+Huancavelica!H19+Huánuco!H19+Ica!H19+Junín!H19+Pasco!H19)</f>
        <v>295.42300700000004</v>
      </c>
      <c r="J32" s="172">
        <f>+(Áncash!I19+Apurímac!I19+Ayacucho!I19+Huancavelica!I19+Huánuco!I19+Ica!I19+Junín!I19+Pasco!I19)</f>
        <v>1421.2922520000002</v>
      </c>
      <c r="K32" s="178">
        <f t="shared" si="2"/>
        <v>1716.7152590000003</v>
      </c>
      <c r="L32" s="179">
        <f t="shared" ref="L32" si="5">+I32/F32</f>
        <v>0.47317315090837686</v>
      </c>
      <c r="M32" s="179">
        <f t="shared" ref="M32" si="6">+J32/G32</f>
        <v>0.5084348703003192</v>
      </c>
      <c r="N32" s="180">
        <f t="shared" ref="N32" si="7">+K32/H32</f>
        <v>0.50199717069575556</v>
      </c>
      <c r="O32" s="220"/>
      <c r="P32" s="220"/>
      <c r="Q32" s="29"/>
      <c r="R32" s="35"/>
    </row>
    <row r="33" spans="2:18" x14ac:dyDescent="0.25">
      <c r="B33" s="162"/>
      <c r="C33" s="37"/>
      <c r="D33" s="244" t="s">
        <v>55</v>
      </c>
      <c r="E33" s="244"/>
      <c r="F33" s="207">
        <f>+(Áncash!E20+Apurímac!E20+Ayacucho!E20+Huancavelica!E20+Huánuco!E20+Ica!E20+Junín!E20+Pasco!E20)</f>
        <v>745.75074099999995</v>
      </c>
      <c r="G33" s="207">
        <f>+(Áncash!F20+Apurímac!F20+Ayacucho!F20+Huancavelica!F20+Huánuco!F20+Ica!F20+Junín!F20+Pasco!F20)</f>
        <v>2266.552349</v>
      </c>
      <c r="H33" s="208">
        <f t="shared" si="1"/>
        <v>3012.3030899999999</v>
      </c>
      <c r="I33" s="207">
        <f>+(Áncash!H20+Apurímac!H20+Ayacucho!H20+Huancavelica!H20+Huánuco!H20+Ica!H20+Junín!H20+Pasco!H20)</f>
        <v>96.887139000000019</v>
      </c>
      <c r="J33" s="207">
        <f>+(Áncash!I20+Apurímac!I20+Ayacucho!I20+Huancavelica!I20+Huánuco!I20+Ica!I20+Junín!I20+Pasco!I20)</f>
        <v>334.74936700000001</v>
      </c>
      <c r="K33" s="208">
        <f t="shared" si="2"/>
        <v>431.63650600000005</v>
      </c>
      <c r="L33" s="209">
        <f t="shared" si="3"/>
        <v>0.12991893091528289</v>
      </c>
      <c r="M33" s="209">
        <f t="shared" si="4"/>
        <v>0.14769099295133906</v>
      </c>
      <c r="N33" s="210">
        <f t="shared" si="4"/>
        <v>0.14329119384862432</v>
      </c>
      <c r="O33" s="163"/>
      <c r="P33" s="9"/>
      <c r="Q33" s="29"/>
      <c r="R33" s="35"/>
    </row>
    <row r="34" spans="2:18" x14ac:dyDescent="0.25">
      <c r="B34" s="162"/>
      <c r="C34" s="37"/>
      <c r="D34" s="257" t="s">
        <v>3</v>
      </c>
      <c r="E34" s="257"/>
      <c r="F34" s="181">
        <f t="shared" ref="F34:K34" si="8">SUM(F25:F33)</f>
        <v>7486.6009969999996</v>
      </c>
      <c r="G34" s="181">
        <f t="shared" si="8"/>
        <v>26170.243766000003</v>
      </c>
      <c r="H34" s="182">
        <f t="shared" si="8"/>
        <v>33656.844763000001</v>
      </c>
      <c r="I34" s="181">
        <f t="shared" si="8"/>
        <v>4146.9769450000003</v>
      </c>
      <c r="J34" s="181">
        <f t="shared" si="8"/>
        <v>14811.102175</v>
      </c>
      <c r="K34" s="182">
        <f t="shared" si="8"/>
        <v>18958.079119999999</v>
      </c>
      <c r="L34" s="183">
        <f>+I34/F34</f>
        <v>0.55391985584135717</v>
      </c>
      <c r="M34" s="183">
        <f t="shared" si="4"/>
        <v>0.56595201433478304</v>
      </c>
      <c r="N34" s="184">
        <f>+K34/H34</f>
        <v>0.56327559084924073</v>
      </c>
      <c r="O34" s="163"/>
      <c r="P34" s="9"/>
      <c r="Q34" s="29"/>
      <c r="R34" s="35"/>
    </row>
    <row r="35" spans="2:18" x14ac:dyDescent="0.25">
      <c r="B35" s="162"/>
      <c r="C35" s="37"/>
      <c r="D35" s="258" t="s">
        <v>104</v>
      </c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163"/>
      <c r="P35" s="9"/>
      <c r="Q35" s="29"/>
      <c r="R35" s="35"/>
    </row>
    <row r="36" spans="2:18" x14ac:dyDescent="0.25">
      <c r="B36" s="162"/>
      <c r="C36" s="37"/>
      <c r="D36" s="243" t="s">
        <v>112</v>
      </c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163"/>
      <c r="P36" s="9"/>
      <c r="Q36" s="29"/>
      <c r="R36" s="35"/>
    </row>
    <row r="37" spans="2:18" x14ac:dyDescent="0.25">
      <c r="B37" s="16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63"/>
      <c r="P37" s="9"/>
      <c r="Q37" s="29"/>
      <c r="R37" s="35"/>
    </row>
    <row r="38" spans="2:18" x14ac:dyDescent="0.25">
      <c r="B38" s="162"/>
      <c r="C38" s="245" t="s">
        <v>85</v>
      </c>
      <c r="D38" s="245"/>
      <c r="E38" s="245"/>
      <c r="F38" s="245"/>
      <c r="G38" s="245"/>
      <c r="H38" s="164"/>
      <c r="I38" s="245" t="s">
        <v>75</v>
      </c>
      <c r="J38" s="245"/>
      <c r="K38" s="245"/>
      <c r="L38" s="245"/>
      <c r="M38" s="245"/>
      <c r="N38" s="245"/>
      <c r="O38" s="254"/>
      <c r="P38" s="37"/>
      <c r="Q38" s="29"/>
      <c r="R38" s="35"/>
    </row>
    <row r="39" spans="2:18" x14ac:dyDescent="0.25">
      <c r="B39" s="162"/>
      <c r="C39" s="245" t="s">
        <v>76</v>
      </c>
      <c r="D39" s="245"/>
      <c r="E39" s="245"/>
      <c r="F39" s="245"/>
      <c r="G39" s="245"/>
      <c r="H39" s="164"/>
      <c r="I39" s="245" t="s">
        <v>77</v>
      </c>
      <c r="J39" s="245"/>
      <c r="K39" s="245"/>
      <c r="L39" s="245"/>
      <c r="M39" s="245"/>
      <c r="N39" s="245"/>
      <c r="O39" s="254"/>
      <c r="P39" s="37"/>
      <c r="Q39" s="29"/>
      <c r="R39" s="35"/>
    </row>
    <row r="40" spans="2:18" x14ac:dyDescent="0.25">
      <c r="B40" s="162"/>
      <c r="C40" s="239" t="s">
        <v>67</v>
      </c>
      <c r="D40" s="240" t="s">
        <v>68</v>
      </c>
      <c r="E40" s="240"/>
      <c r="F40" s="240" t="s">
        <v>69</v>
      </c>
      <c r="G40" s="240"/>
      <c r="H40" s="164"/>
      <c r="I40" s="239" t="s">
        <v>2</v>
      </c>
      <c r="J40" s="240" t="s">
        <v>14</v>
      </c>
      <c r="K40" s="240"/>
      <c r="L40" s="240"/>
      <c r="M40" s="255" t="s">
        <v>78</v>
      </c>
      <c r="N40" s="255"/>
      <c r="O40" s="256"/>
      <c r="P40" s="37"/>
      <c r="Q40" s="29"/>
      <c r="R40" s="35"/>
    </row>
    <row r="41" spans="2:18" x14ac:dyDescent="0.25">
      <c r="B41" s="162"/>
      <c r="C41" s="239"/>
      <c r="D41" s="171" t="s">
        <v>79</v>
      </c>
      <c r="E41" s="171" t="s">
        <v>78</v>
      </c>
      <c r="F41" s="171" t="s">
        <v>79</v>
      </c>
      <c r="G41" s="171" t="s">
        <v>78</v>
      </c>
      <c r="H41" s="164"/>
      <c r="I41" s="239"/>
      <c r="J41" s="171" t="s">
        <v>12</v>
      </c>
      <c r="K41" s="171" t="s">
        <v>13</v>
      </c>
      <c r="L41" s="171" t="s">
        <v>3</v>
      </c>
      <c r="M41" s="171" t="s">
        <v>12</v>
      </c>
      <c r="N41" s="171" t="s">
        <v>13</v>
      </c>
      <c r="O41" s="199" t="s">
        <v>3</v>
      </c>
      <c r="P41" s="37"/>
      <c r="Q41" s="29"/>
      <c r="R41" s="35"/>
    </row>
    <row r="42" spans="2:18" x14ac:dyDescent="0.25">
      <c r="B42" s="162"/>
      <c r="C42" s="164" t="s">
        <v>94</v>
      </c>
      <c r="D42" s="172">
        <f>+Áncash!F38</f>
        <v>1383.2624069999999</v>
      </c>
      <c r="E42" s="179">
        <f>+Áncash!I38</f>
        <v>7.561210618514265E-2</v>
      </c>
      <c r="F42" s="172">
        <f>+Áncash!G38</f>
        <v>1164.932006</v>
      </c>
      <c r="G42" s="179">
        <f>+Áncash!J38</f>
        <v>0.37366740097962425</v>
      </c>
      <c r="H42" s="164"/>
      <c r="I42" s="169">
        <v>2010</v>
      </c>
      <c r="J42" s="172">
        <f>+(Áncash!F31+Apurímac!F31+Ayacucho!F31+Huancavelica!F31+Huánuco!F31+Ica!F31+Junín!F31+Pasco!F31)</f>
        <v>4796.3950279999999</v>
      </c>
      <c r="K42" s="172">
        <f>+(Áncash!G31+Apurímac!G31+Ayacucho!G31+Huancavelica!G31+Huánuco!G31+Ica!G31+Junín!G31+Pasco!G31)</f>
        <v>4278.5761070000008</v>
      </c>
      <c r="L42" s="212">
        <f t="shared" ref="L42:L49" si="9">+K42+J42</f>
        <v>9074.9711349999998</v>
      </c>
      <c r="M42" s="185">
        <f>+I25/J42</f>
        <v>0.16701170844429458</v>
      </c>
      <c r="N42" s="185">
        <f t="shared" ref="N42:O42" si="10">+J25/K42</f>
        <v>0.4279469412743111</v>
      </c>
      <c r="O42" s="200">
        <f t="shared" si="10"/>
        <v>0.29003482731187774</v>
      </c>
      <c r="P42" s="37"/>
      <c r="Q42" s="29"/>
      <c r="R42" s="35"/>
    </row>
    <row r="43" spans="2:18" x14ac:dyDescent="0.25">
      <c r="B43" s="162"/>
      <c r="C43" s="164" t="s">
        <v>95</v>
      </c>
      <c r="D43" s="172">
        <f>+Apurímac!F38</f>
        <v>889.36464000000001</v>
      </c>
      <c r="E43" s="179">
        <f>+Apurímac!I38</f>
        <v>4.8908286931668432E-2</v>
      </c>
      <c r="F43" s="172">
        <f>+Apurímac!G38</f>
        <v>737.81053999999995</v>
      </c>
      <c r="G43" s="179">
        <f>+Apurímac!J38</f>
        <v>0.29271952390379247</v>
      </c>
      <c r="H43" s="164"/>
      <c r="I43" s="169">
        <v>2011</v>
      </c>
      <c r="J43" s="172">
        <f>+(Áncash!F32+Apurímac!F32+Ayacucho!F32+Huancavelica!F32+Huánuco!F32+Ica!F32+Junín!F32+Pasco!F32)</f>
        <v>5318.1788580000002</v>
      </c>
      <c r="K43" s="172">
        <f>+(Áncash!G32+Apurímac!G32+Ayacucho!G32+Huancavelica!G32+Huánuco!G32+Ica!G32+Junín!G32+Pasco!G32)</f>
        <v>3773.2805590000003</v>
      </c>
      <c r="L43" s="212">
        <f t="shared" si="9"/>
        <v>9091.459417</v>
      </c>
      <c r="M43" s="185">
        <f t="shared" ref="M43:O43" si="11">+I26/J43</f>
        <v>0.17184506828408738</v>
      </c>
      <c r="N43" s="185">
        <f t="shared" si="11"/>
        <v>0.46883975504563064</v>
      </c>
      <c r="O43" s="200">
        <f t="shared" si="11"/>
        <v>0.2951084769716022</v>
      </c>
      <c r="P43" s="37"/>
      <c r="Q43" s="29"/>
      <c r="R43" s="35"/>
    </row>
    <row r="44" spans="2:18" x14ac:dyDescent="0.25">
      <c r="B44" s="162"/>
      <c r="C44" s="164" t="s">
        <v>96</v>
      </c>
      <c r="D44" s="172">
        <f>+Ayacucho!F38</f>
        <v>1252.628643</v>
      </c>
      <c r="E44" s="179">
        <f>+Ayacucho!I38</f>
        <v>2.8883350386551876E-2</v>
      </c>
      <c r="F44" s="172">
        <f>+Ayacucho!G38</f>
        <v>880.98167799999999</v>
      </c>
      <c r="G44" s="179">
        <f>+Ayacucho!J38</f>
        <v>0.1568684235451262</v>
      </c>
      <c r="H44" s="164"/>
      <c r="I44" s="169">
        <v>2012</v>
      </c>
      <c r="J44" s="172">
        <f>+(Áncash!F33+Apurímac!F33+Ayacucho!F33+Huancavelica!F33+Huánuco!F33+Ica!F33+Junín!F33+Pasco!F33)</f>
        <v>6412.4270689999994</v>
      </c>
      <c r="K44" s="172">
        <f>+(Áncash!G33+Apurímac!G33+Ayacucho!G33+Huancavelica!G33+Huánuco!G33+Ica!G33+Junín!G33+Pasco!G33)</f>
        <v>4949.0718579999993</v>
      </c>
      <c r="L44" s="212">
        <f t="shared" si="9"/>
        <v>11361.498926999999</v>
      </c>
      <c r="M44" s="185">
        <f t="shared" ref="M44:O44" si="12">+I27/J44</f>
        <v>0.10901790795868155</v>
      </c>
      <c r="N44" s="185">
        <f t="shared" si="12"/>
        <v>0.49017980534644323</v>
      </c>
      <c r="O44" s="200">
        <f t="shared" si="12"/>
        <v>0.27505212860369971</v>
      </c>
      <c r="P44" s="37"/>
      <c r="Q44" s="29"/>
      <c r="R44" s="35"/>
    </row>
    <row r="45" spans="2:18" x14ac:dyDescent="0.25">
      <c r="B45" s="162"/>
      <c r="C45" s="164" t="s">
        <v>97</v>
      </c>
      <c r="D45" s="172">
        <f>+Huancavelica!F38</f>
        <v>934.53871700000002</v>
      </c>
      <c r="E45" s="179">
        <f>+Huancavelica!I38</f>
        <v>3.7633479876468298E-2</v>
      </c>
      <c r="F45" s="172">
        <f>+Huancavelica!G38</f>
        <v>676.98844899999995</v>
      </c>
      <c r="G45" s="179">
        <f>+Huancavelica!J38</f>
        <v>0.2714951566330196</v>
      </c>
      <c r="H45" s="164"/>
      <c r="I45" s="169">
        <v>2013</v>
      </c>
      <c r="J45" s="172">
        <f>+(Áncash!F34+Apurímac!F34+Ayacucho!F34+Huancavelica!F34+Huánuco!F34+Ica!F34+Junín!F34+Pasco!F34)</f>
        <v>6755.4709760000005</v>
      </c>
      <c r="K45" s="172">
        <f>+(Áncash!G34+Apurímac!G34+Ayacucho!G34+Huancavelica!G34+Huánuco!G34+Ica!G34+Junín!G34+Pasco!G34)</f>
        <v>5550.5505430000003</v>
      </c>
      <c r="L45" s="212">
        <f t="shared" si="9"/>
        <v>12306.021519000002</v>
      </c>
      <c r="M45" s="185">
        <f t="shared" ref="M45:O45" si="13">+I28/J45</f>
        <v>6.7660120311943142E-2</v>
      </c>
      <c r="N45" s="185">
        <f t="shared" si="13"/>
        <v>0.40787279576349583</v>
      </c>
      <c r="O45" s="200">
        <f t="shared" si="13"/>
        <v>0.22111082308761562</v>
      </c>
      <c r="P45" s="37"/>
      <c r="Q45" s="29"/>
      <c r="R45" s="35"/>
    </row>
    <row r="46" spans="2:18" x14ac:dyDescent="0.25">
      <c r="B46" s="162"/>
      <c r="C46" s="164" t="s">
        <v>98</v>
      </c>
      <c r="D46" s="172">
        <f>+Huánuco!F38</f>
        <v>1029.417588</v>
      </c>
      <c r="E46" s="179">
        <f>+Huánuco!I38</f>
        <v>6.2778818579890053E-3</v>
      </c>
      <c r="F46" s="172">
        <f>+Huánuco!G38</f>
        <v>829.058223</v>
      </c>
      <c r="G46" s="179">
        <f>+Huánuco!J38</f>
        <v>0.12604227435544055</v>
      </c>
      <c r="H46" s="164"/>
      <c r="I46" s="169">
        <v>2014</v>
      </c>
      <c r="J46" s="172">
        <f>+(Áncash!F35+Apurímac!F35+Ayacucho!F35+Huancavelica!F35+Huánuco!F35+Ica!F35+Junín!F35+Pasco!F35)</f>
        <v>7167.7405630000003</v>
      </c>
      <c r="K46" s="172">
        <f>+(Áncash!G35+Apurímac!G35+Ayacucho!G35+Huancavelica!G35+Huánuco!G35+Ica!G35+Junín!G35+Pasco!G35)</f>
        <v>5852.4969309999997</v>
      </c>
      <c r="L46" s="212">
        <f t="shared" si="9"/>
        <v>13020.237494000001</v>
      </c>
      <c r="M46" s="185">
        <f t="shared" ref="M46:O46" si="14">+I29/J46</f>
        <v>4.2383844578332282E-2</v>
      </c>
      <c r="N46" s="185">
        <f t="shared" si="14"/>
        <v>0.31726643822139239</v>
      </c>
      <c r="O46" s="200">
        <f t="shared" si="14"/>
        <v>0.16594146297221141</v>
      </c>
      <c r="P46" s="37"/>
      <c r="Q46" s="29"/>
      <c r="R46" s="35"/>
    </row>
    <row r="47" spans="2:18" ht="15" customHeight="1" x14ac:dyDescent="0.25">
      <c r="B47" s="162"/>
      <c r="C47" s="164" t="s">
        <v>99</v>
      </c>
      <c r="D47" s="172">
        <f>+Ica!F38</f>
        <v>920.30621900000006</v>
      </c>
      <c r="E47" s="179">
        <f>+Ica!I38</f>
        <v>2.1016676406921033E-2</v>
      </c>
      <c r="F47" s="172">
        <f>+Ica!G38</f>
        <v>521.34469000000001</v>
      </c>
      <c r="G47" s="179">
        <f>+Ica!J38</f>
        <v>0.22384385654719144</v>
      </c>
      <c r="H47" s="164"/>
      <c r="I47" s="169">
        <v>2015</v>
      </c>
      <c r="J47" s="172">
        <f>+(Áncash!F36+Apurímac!F36+Ayacucho!F36+Huancavelica!F36+Huánuco!F36+Ica!F36+Junín!F36+Pasco!F36)</f>
        <v>7491.6606290000009</v>
      </c>
      <c r="K47" s="172">
        <f>+(Áncash!G36+Apurímac!G36+Ayacucho!G36+Huancavelica!G36+Huánuco!G36+Ica!G36+Junín!G36+Pasco!G36)</f>
        <v>4743.8440620000001</v>
      </c>
      <c r="L47" s="212">
        <f t="shared" si="9"/>
        <v>12235.504691000002</v>
      </c>
      <c r="M47" s="185">
        <f t="shared" ref="M47:O47" si="15">+I30/J47</f>
        <v>4.1048752370013424E-2</v>
      </c>
      <c r="N47" s="185">
        <f t="shared" si="15"/>
        <v>0.3063068127891595</v>
      </c>
      <c r="O47" s="200">
        <f t="shared" si="15"/>
        <v>0.14389231351404985</v>
      </c>
      <c r="P47" s="37"/>
    </row>
    <row r="48" spans="2:18" x14ac:dyDescent="0.25">
      <c r="B48" s="162"/>
      <c r="C48" s="164" t="s">
        <v>100</v>
      </c>
      <c r="D48" s="172">
        <f>+Junín!F38</f>
        <v>1747.0405820000001</v>
      </c>
      <c r="E48" s="179">
        <f>+Junín!I38</f>
        <v>1.7145194741675439E-2</v>
      </c>
      <c r="F48" s="172">
        <f>+Junín!G38</f>
        <v>900.59303199999999</v>
      </c>
      <c r="G48" s="179">
        <f>+Junín!J38</f>
        <v>0.17536866863078282</v>
      </c>
      <c r="H48" s="164"/>
      <c r="I48" s="169">
        <v>2016</v>
      </c>
      <c r="J48" s="172">
        <f>+(Áncash!F37+Apurímac!F37+Ayacucho!F37+Huancavelica!F37+Huánuco!F37+Ica!F37+Junín!F37+Pasco!F37)</f>
        <v>7749.3833070000001</v>
      </c>
      <c r="K48" s="172">
        <f>+(Áncash!G37+Apurímac!G37+Ayacucho!G37+Huancavelica!G37+Huánuco!G37+Ica!G37+Junín!G37+Pasco!G37)</f>
        <v>5416.4726970000002</v>
      </c>
      <c r="L48" s="212">
        <f t="shared" si="9"/>
        <v>13165.856004000001</v>
      </c>
      <c r="M48" s="185">
        <f t="shared" ref="M48:O48" si="16">+I31/J48</f>
        <v>3.5131153565998205E-2</v>
      </c>
      <c r="N48" s="185">
        <f t="shared" si="16"/>
        <v>0.26867426227515606</v>
      </c>
      <c r="O48" s="200">
        <f t="shared" si="16"/>
        <v>0.13121148981692904</v>
      </c>
      <c r="P48" s="37"/>
    </row>
    <row r="49" spans="2:22" x14ac:dyDescent="0.25">
      <c r="B49" s="162"/>
      <c r="C49" s="164" t="s">
        <v>101</v>
      </c>
      <c r="D49" s="172">
        <f>+Pasco!F38</f>
        <v>567.05339000000004</v>
      </c>
      <c r="E49" s="179">
        <f>+Pasco!I38</f>
        <v>3.5669613050016327E-2</v>
      </c>
      <c r="F49" s="172">
        <f>+Pasco!G38</f>
        <v>315.590194</v>
      </c>
      <c r="G49" s="179">
        <f>+Pasco!J38</f>
        <v>0.21830305665327487</v>
      </c>
      <c r="H49" s="164"/>
      <c r="I49" s="169">
        <v>2017</v>
      </c>
      <c r="J49" s="172">
        <f>+(Áncash!F38+Apurímac!F38+Ayacucho!F38+Huancavelica!F38+Huánuco!F38+Ica!F38+Junín!F38+Pasco!F38)</f>
        <v>8723.6121860000021</v>
      </c>
      <c r="K49" s="172">
        <f>+(Áncash!G38+Apurímac!G38+Ayacucho!G38+Huancavelica!G38+Huánuco!G38+Ica!G38+Junín!G38+Pasco!G38)</f>
        <v>6027.298812</v>
      </c>
      <c r="L49" s="212">
        <f t="shared" si="9"/>
        <v>14750.910998000003</v>
      </c>
      <c r="M49" s="185">
        <f t="shared" ref="M49:O49" si="17">+I32/J49</f>
        <v>3.3864757018211629E-2</v>
      </c>
      <c r="N49" s="185">
        <f t="shared" si="17"/>
        <v>0.23580915702574598</v>
      </c>
      <c r="O49" s="200">
        <f t="shared" si="17"/>
        <v>0.11638028724007354</v>
      </c>
      <c r="P49" s="37"/>
    </row>
    <row r="50" spans="2:22" x14ac:dyDescent="0.25">
      <c r="B50" s="162"/>
      <c r="C50" s="174" t="s">
        <v>108</v>
      </c>
      <c r="D50" s="175">
        <f>SUM(D42:D49)</f>
        <v>8723.6121860000021</v>
      </c>
      <c r="E50" s="186">
        <f>+I32/D50</f>
        <v>3.3864757018211629E-2</v>
      </c>
      <c r="F50" s="175">
        <f>SUM(F42:F49)</f>
        <v>6027.298812</v>
      </c>
      <c r="G50" s="186">
        <f>+J31/F50</f>
        <v>0.24144593646205972</v>
      </c>
      <c r="H50" s="164"/>
      <c r="I50" s="169" t="s">
        <v>55</v>
      </c>
      <c r="J50" s="172">
        <f>+(Áncash!F39+Apurímac!F39+Ayacucho!F39+Huancavelica!F39+Huánuco!F39+Ica!F39+Junín!F39+Pasco!F39)</f>
        <v>2018.2868019999996</v>
      </c>
      <c r="K50" s="172">
        <f>+(Áncash!G39+Apurímac!G39+Ayacucho!G39+Huancavelica!G39+Huánuco!G39+Ica!G39+Junín!G39+Pasco!G39)</f>
        <v>1070.2312509999999</v>
      </c>
      <c r="L50" s="212">
        <f t="shared" ref="L50:L51" si="18">+K50+J50</f>
        <v>3088.5180529999998</v>
      </c>
      <c r="M50" s="185">
        <f t="shared" ref="M50:O50" si="19">+I33/J50</f>
        <v>4.8004643791948076E-2</v>
      </c>
      <c r="N50" s="185">
        <f t="shared" si="19"/>
        <v>0.31278227643531969</v>
      </c>
      <c r="O50" s="200">
        <f t="shared" si="19"/>
        <v>0.13975521547647565</v>
      </c>
      <c r="P50" s="37"/>
    </row>
    <row r="51" spans="2:22" ht="15" customHeight="1" x14ac:dyDescent="0.25">
      <c r="B51" s="162"/>
      <c r="C51" s="9"/>
      <c r="D51" s="164"/>
      <c r="E51" s="164"/>
      <c r="F51" s="164"/>
      <c r="G51" s="164"/>
      <c r="H51" s="38"/>
      <c r="I51" s="187" t="s">
        <v>3</v>
      </c>
      <c r="J51" s="175">
        <f>SUM(J42:J50)</f>
        <v>56433.155417999995</v>
      </c>
      <c r="K51" s="175">
        <f>SUM(K42:K50)</f>
        <v>41661.822820000001</v>
      </c>
      <c r="L51" s="212">
        <f t="shared" si="18"/>
        <v>98094.978237999996</v>
      </c>
      <c r="M51" s="186">
        <f t="shared" ref="M51:O51" si="20">+I34/J51</f>
        <v>7.3484761117526928E-2</v>
      </c>
      <c r="N51" s="186">
        <f t="shared" si="20"/>
        <v>0.35550778080429651</v>
      </c>
      <c r="O51" s="200">
        <f t="shared" si="20"/>
        <v>0.19326248356978609</v>
      </c>
      <c r="P51" s="37"/>
    </row>
    <row r="52" spans="2:22" x14ac:dyDescent="0.25">
      <c r="B52" s="162"/>
      <c r="C52" s="38"/>
      <c r="D52" s="38"/>
      <c r="E52" s="38"/>
      <c r="F52" s="38"/>
      <c r="G52" s="38"/>
      <c r="H52" s="38"/>
      <c r="I52" s="211" t="s">
        <v>104</v>
      </c>
      <c r="J52" s="165"/>
      <c r="K52" s="165"/>
      <c r="L52" s="165"/>
      <c r="M52" s="165"/>
      <c r="N52" s="165"/>
      <c r="O52" s="201"/>
      <c r="P52" s="37"/>
    </row>
    <row r="53" spans="2:22" x14ac:dyDescent="0.25">
      <c r="B53" s="166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8"/>
      <c r="P53" s="9"/>
    </row>
    <row r="54" spans="2:22" x14ac:dyDescent="0.25">
      <c r="B54" s="9"/>
      <c r="C54" s="9"/>
      <c r="D54" s="9"/>
      <c r="E54" s="9"/>
      <c r="F54" s="9"/>
      <c r="G54" s="9"/>
      <c r="H54" s="9"/>
      <c r="I54" s="37"/>
      <c r="J54" s="37"/>
      <c r="K54" s="37"/>
      <c r="L54" s="37"/>
      <c r="M54" s="37"/>
      <c r="N54" s="37"/>
      <c r="O54" s="37"/>
      <c r="P54" s="9"/>
    </row>
    <row r="55" spans="2:22" ht="15" customHeight="1" x14ac:dyDescent="0.25">
      <c r="B55" s="9"/>
      <c r="C55" s="9"/>
      <c r="D55" s="9"/>
      <c r="E55" s="9"/>
      <c r="F55" s="9"/>
      <c r="G55" s="9"/>
      <c r="H55" s="9"/>
      <c r="I55" s="37"/>
      <c r="J55" s="37"/>
      <c r="K55" s="37"/>
      <c r="L55" s="37"/>
      <c r="M55" s="37"/>
      <c r="N55" s="37"/>
      <c r="O55" s="37"/>
      <c r="P55" s="9"/>
    </row>
    <row r="56" spans="2:22" x14ac:dyDescent="0.25">
      <c r="B56" s="81" t="s">
        <v>80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1"/>
      <c r="P56" s="9"/>
    </row>
    <row r="57" spans="2:22" ht="15" customHeight="1" x14ac:dyDescent="0.25">
      <c r="B57" s="250" t="s">
        <v>109</v>
      </c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2"/>
      <c r="P57" s="9"/>
    </row>
    <row r="58" spans="2:22" x14ac:dyDescent="0.25">
      <c r="B58" s="250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2"/>
      <c r="P58" s="9"/>
    </row>
    <row r="59" spans="2:22" x14ac:dyDescent="0.25">
      <c r="B59" s="39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40"/>
      <c r="P59" s="9"/>
    </row>
    <row r="60" spans="2:22" x14ac:dyDescent="0.25">
      <c r="B60" s="39"/>
      <c r="C60" s="171" t="s">
        <v>2</v>
      </c>
      <c r="D60" s="171" t="s">
        <v>12</v>
      </c>
      <c r="E60" s="171" t="s">
        <v>13</v>
      </c>
      <c r="F60" s="171" t="s">
        <v>3</v>
      </c>
      <c r="G60" s="171" t="s">
        <v>16</v>
      </c>
      <c r="H60" s="36"/>
      <c r="I60" s="171" t="s">
        <v>88</v>
      </c>
      <c r="J60" s="171" t="s">
        <v>12</v>
      </c>
      <c r="K60" s="171" t="s">
        <v>81</v>
      </c>
      <c r="L60" s="171" t="s">
        <v>13</v>
      </c>
      <c r="M60" s="171" t="s">
        <v>81</v>
      </c>
      <c r="N60" s="171" t="s">
        <v>3</v>
      </c>
      <c r="O60" s="199" t="s">
        <v>81</v>
      </c>
      <c r="P60" s="9"/>
    </row>
    <row r="61" spans="2:22" x14ac:dyDescent="0.25">
      <c r="B61" s="39"/>
      <c r="C61" s="169">
        <v>2009</v>
      </c>
      <c r="D61" s="223">
        <v>421.55110119000005</v>
      </c>
      <c r="E61" s="223">
        <v>1303.14798926</v>
      </c>
      <c r="F61" s="223">
        <v>1724.6990904500001</v>
      </c>
      <c r="G61" s="224"/>
      <c r="H61" s="36"/>
      <c r="I61" s="164" t="s">
        <v>94</v>
      </c>
      <c r="J61" s="188">
        <f>+Áncash!D58</f>
        <v>175.68049903999997</v>
      </c>
      <c r="K61" s="189">
        <f>+J61/J69</f>
        <v>0.36131438631260887</v>
      </c>
      <c r="L61" s="190">
        <f>+Áncash!E58</f>
        <v>671.16579560999992</v>
      </c>
      <c r="M61" s="189">
        <f>+L61/L69</f>
        <v>0.32814497690452848</v>
      </c>
      <c r="N61" s="188">
        <f>+L61+J61</f>
        <v>846.84629464999989</v>
      </c>
      <c r="O61" s="189">
        <f>+N61/N69</f>
        <v>0.3345156884307614</v>
      </c>
      <c r="P61" s="9"/>
      <c r="Q61" s="229"/>
      <c r="R61" s="229"/>
      <c r="S61" s="229"/>
      <c r="T61" s="229"/>
      <c r="U61" s="229"/>
      <c r="V61" s="229"/>
    </row>
    <row r="62" spans="2:22" x14ac:dyDescent="0.25">
      <c r="B62" s="39"/>
      <c r="C62" s="169">
        <v>2010</v>
      </c>
      <c r="D62" s="172">
        <f>+(Áncash!D51+Apurímac!D51+Ayacucho!D51+Huancavelica!D51+Huánuco!D51+Ica!D51+Junín!D51+Pasco!D51)</f>
        <v>771.62671298999999</v>
      </c>
      <c r="E62" s="172">
        <f>+(Áncash!E51+Apurímac!E51+Ayacucho!E51+Huancavelica!E51+Huánuco!E51+Ica!E51+Junín!E51+Pasco!E51)</f>
        <v>1855.08627383</v>
      </c>
      <c r="F62" s="172">
        <f t="shared" ref="F62:F69" si="21">+E62+D62</f>
        <v>2626.71298682</v>
      </c>
      <c r="G62" s="173">
        <f>+F62/F61-1</f>
        <v>0.52299783850100523</v>
      </c>
      <c r="H62" s="36"/>
      <c r="I62" s="164" t="s">
        <v>95</v>
      </c>
      <c r="J62" s="188">
        <f>+Apurímac!D58</f>
        <v>59.443989289999998</v>
      </c>
      <c r="K62" s="189">
        <f>+J62/J69</f>
        <v>0.12225584870065409</v>
      </c>
      <c r="L62" s="190">
        <f>+Apurímac!E58</f>
        <v>322.99916572000001</v>
      </c>
      <c r="M62" s="189">
        <f>+L62/L69</f>
        <v>0.15792007648280129</v>
      </c>
      <c r="N62" s="188">
        <f t="shared" ref="N62:N64" si="22">+L62+J62</f>
        <v>382.44315501</v>
      </c>
      <c r="O62" s="189">
        <f>+N62/N69</f>
        <v>0.15107019549123391</v>
      </c>
      <c r="P62" s="9"/>
      <c r="Q62" s="233"/>
      <c r="R62" s="29"/>
      <c r="S62" s="29"/>
      <c r="T62" s="29"/>
      <c r="U62" s="233"/>
      <c r="V62" s="229"/>
    </row>
    <row r="63" spans="2:22" x14ac:dyDescent="0.25">
      <c r="B63" s="39"/>
      <c r="C63" s="169">
        <v>2011</v>
      </c>
      <c r="D63" s="172">
        <f>+(Áncash!D52+Apurímac!D52+Ayacucho!D52+Huancavelica!D52+Huánuco!D52+Ica!D52+Junín!D52+Pasco!D52)</f>
        <v>921.16041466000001</v>
      </c>
      <c r="E63" s="172">
        <f>+(Áncash!E52+Apurímac!E52+Ayacucho!E52+Huancavelica!E52+Huánuco!E52+Ica!E52+Junín!E52+Pasco!E52)</f>
        <v>1907.7702594999996</v>
      </c>
      <c r="F63" s="172">
        <f t="shared" si="21"/>
        <v>2828.9306741599994</v>
      </c>
      <c r="G63" s="173">
        <f t="shared" ref="G63:G69" si="23">+F63/F62-1</f>
        <v>7.6985071591248344E-2</v>
      </c>
      <c r="H63" s="36"/>
      <c r="I63" s="164" t="s">
        <v>96</v>
      </c>
      <c r="J63" s="188">
        <f>+Ayacucho!D58</f>
        <v>36.896193359999998</v>
      </c>
      <c r="K63" s="189">
        <f>+J63/J69</f>
        <v>7.5882784566228059E-2</v>
      </c>
      <c r="L63" s="191">
        <f>+Ayacucho!E58</f>
        <v>217.55690095</v>
      </c>
      <c r="M63" s="189">
        <f>+L63/L69</f>
        <v>0.10636746494623492</v>
      </c>
      <c r="N63" s="188">
        <f t="shared" si="22"/>
        <v>254.45309430999998</v>
      </c>
      <c r="O63" s="189">
        <f>+N63/N69</f>
        <v>0.1005123982406116</v>
      </c>
      <c r="P63" s="9"/>
      <c r="Q63" s="233"/>
      <c r="R63" s="29" t="s">
        <v>94</v>
      </c>
      <c r="S63" s="232"/>
      <c r="T63" s="213">
        <v>846.84629464999989</v>
      </c>
      <c r="U63" s="233"/>
      <c r="V63" s="229"/>
    </row>
    <row r="64" spans="2:22" x14ac:dyDescent="0.25">
      <c r="B64" s="39"/>
      <c r="C64" s="169">
        <v>2012</v>
      </c>
      <c r="D64" s="172">
        <f>+(Áncash!D53+Apurímac!D53+Ayacucho!D53+Huancavelica!D53+Huánuco!D53+Ica!D53+Junín!D53+Pasco!D53)</f>
        <v>678.86542356999996</v>
      </c>
      <c r="E64" s="172">
        <f>+(Áncash!E53+Apurímac!E53+Ayacucho!E53+Huancavelica!E53+Huánuco!E53+Ica!E53+Junín!E53+Pasco!E53)</f>
        <v>2327.2488580600002</v>
      </c>
      <c r="F64" s="172">
        <f t="shared" si="21"/>
        <v>3006.1142816300003</v>
      </c>
      <c r="G64" s="173">
        <f t="shared" si="23"/>
        <v>6.2632714576016379E-2</v>
      </c>
      <c r="H64" s="36"/>
      <c r="I64" s="164" t="s">
        <v>97</v>
      </c>
      <c r="J64" s="188">
        <f>+Huancavelica!D58</f>
        <v>91.858457729999998</v>
      </c>
      <c r="K64" s="189">
        <f>+J64/J69</f>
        <v>0.18892126595553912</v>
      </c>
      <c r="L64" s="190">
        <f>+Huancavelica!E58</f>
        <v>211.94048833000002</v>
      </c>
      <c r="M64" s="189">
        <f>+L64/L69</f>
        <v>0.10362150023597856</v>
      </c>
      <c r="N64" s="188">
        <f t="shared" si="22"/>
        <v>303.79894606000005</v>
      </c>
      <c r="O64" s="189">
        <f>+N64/N69</f>
        <v>0.12000467408055711</v>
      </c>
      <c r="P64" s="9"/>
      <c r="Q64" s="233"/>
      <c r="R64" s="29" t="s">
        <v>95</v>
      </c>
      <c r="S64" s="232"/>
      <c r="T64" s="213">
        <v>382.44315501</v>
      </c>
      <c r="U64" s="233"/>
      <c r="V64" s="229"/>
    </row>
    <row r="65" spans="2:22" x14ac:dyDescent="0.25">
      <c r="B65" s="39"/>
      <c r="C65" s="169">
        <v>2013</v>
      </c>
      <c r="D65" s="172">
        <f>+(Áncash!D54+Apurímac!D54+Ayacucho!D54+Huancavelica!D54+Huánuco!D54+Ica!D54+Junín!D54+Pasco!D54)</f>
        <v>546.38433784000006</v>
      </c>
      <c r="E65" s="172">
        <f>+(Áncash!E54+Apurímac!E54+Ayacucho!E54+Huancavelica!E54+Huánuco!E54+Ica!E54+Junín!E54+Pasco!E54)</f>
        <v>1945.5453898999999</v>
      </c>
      <c r="F65" s="172">
        <f t="shared" si="21"/>
        <v>2491.9297277400001</v>
      </c>
      <c r="G65" s="173">
        <f t="shared" si="23"/>
        <v>-0.17104624299618931</v>
      </c>
      <c r="H65" s="36"/>
      <c r="I65" s="164" t="s">
        <v>98</v>
      </c>
      <c r="J65" s="188">
        <f>+Huánuco!D58</f>
        <v>9.5870519500000011</v>
      </c>
      <c r="K65" s="189">
        <f>+J65/J69</f>
        <v>1.9717269764088389E-2</v>
      </c>
      <c r="L65" s="190">
        <f>+Huánuco!E58</f>
        <v>154.98103211</v>
      </c>
      <c r="M65" s="189">
        <f>+L65/L69</f>
        <v>7.5773002043637239E-2</v>
      </c>
      <c r="N65" s="188">
        <f>+L65+J65</f>
        <v>164.56808405999999</v>
      </c>
      <c r="O65" s="189">
        <f>+N65/N69</f>
        <v>6.5006608968885715E-2</v>
      </c>
      <c r="P65" s="9"/>
      <c r="Q65" s="233"/>
      <c r="R65" s="29" t="s">
        <v>97</v>
      </c>
      <c r="S65" s="232"/>
      <c r="T65" s="213">
        <v>303.79894606000005</v>
      </c>
      <c r="U65" s="233"/>
      <c r="V65" s="229"/>
    </row>
    <row r="66" spans="2:22" x14ac:dyDescent="0.25">
      <c r="B66" s="39"/>
      <c r="C66" s="169">
        <v>2014</v>
      </c>
      <c r="D66" s="172">
        <f>+(Áncash!D55+Apurímac!D55+Ayacucho!D55+Huancavelica!D55+Huánuco!D55+Ica!D55+Junín!D55+Pasco!D55)</f>
        <v>497.89189695000005</v>
      </c>
      <c r="E66" s="172">
        <f>+(Áncash!E55+Apurímac!E55+Ayacucho!E55+Huancavelica!E55+Huánuco!E55+Ica!E55+Junín!E55+Pasco!E55)</f>
        <v>2222.1992416999997</v>
      </c>
      <c r="F66" s="172">
        <f t="shared" si="21"/>
        <v>2720.0911386499997</v>
      </c>
      <c r="G66" s="173">
        <f t="shared" si="23"/>
        <v>9.1560130436312726E-2</v>
      </c>
      <c r="H66" s="36"/>
      <c r="I66" s="164" t="s">
        <v>99</v>
      </c>
      <c r="J66" s="188">
        <f>+Ica!D58</f>
        <v>48.498635749999998</v>
      </c>
      <c r="K66" s="189">
        <f>+J66/J69</f>
        <v>9.9745019559741827E-2</v>
      </c>
      <c r="L66" s="190">
        <f>+Ica!E58</f>
        <v>160.76944283</v>
      </c>
      <c r="M66" s="189">
        <f>+L66/L69</f>
        <v>7.8603059705175227E-2</v>
      </c>
      <c r="N66" s="188">
        <f t="shared" ref="N66:N68" si="24">+L66+J66</f>
        <v>209.26807858000001</v>
      </c>
      <c r="O66" s="189">
        <f>+N66/N69</f>
        <v>8.2663708650580675E-2</v>
      </c>
      <c r="P66" s="9"/>
      <c r="Q66" s="233"/>
      <c r="R66" s="29" t="s">
        <v>96</v>
      </c>
      <c r="S66" s="232"/>
      <c r="T66" s="213">
        <v>254.45309430999998</v>
      </c>
      <c r="U66" s="233"/>
      <c r="V66" s="229"/>
    </row>
    <row r="67" spans="2:22" x14ac:dyDescent="0.25">
      <c r="B67" s="39"/>
      <c r="C67" s="169">
        <v>2015</v>
      </c>
      <c r="D67" s="172">
        <f>+(Áncash!D56+Apurímac!D56+Ayacucho!D56+Huancavelica!D56+Huánuco!D56+Ica!D56+Junín!D56+Pasco!D56)</f>
        <v>381.36150418</v>
      </c>
      <c r="E67" s="172">
        <f>+(Áncash!E56+Apurímac!E56+Ayacucho!E56+Huancavelica!E56+Huánuco!E56+Ica!E56+Junín!E56+Pasco!E56)</f>
        <v>1477.6038276099998</v>
      </c>
      <c r="F67" s="172">
        <f t="shared" si="21"/>
        <v>1858.9653317899997</v>
      </c>
      <c r="G67" s="173">
        <f t="shared" si="23"/>
        <v>-0.31657976257640497</v>
      </c>
      <c r="H67" s="36"/>
      <c r="I67" s="164" t="s">
        <v>100</v>
      </c>
      <c r="J67" s="188">
        <f>+Junín!D58</f>
        <v>37.726808380000001</v>
      </c>
      <c r="K67" s="189">
        <f>+J67/J69</f>
        <v>7.7591074090980636E-2</v>
      </c>
      <c r="L67" s="191">
        <f>+Junín!E58</f>
        <v>215.30223441999999</v>
      </c>
      <c r="M67" s="189">
        <f>+L67/L69</f>
        <v>0.10526511810249889</v>
      </c>
      <c r="N67" s="188">
        <f t="shared" si="24"/>
        <v>253.02904279999998</v>
      </c>
      <c r="O67" s="189">
        <f>+N67/N69</f>
        <v>9.9949878720554663E-2</v>
      </c>
      <c r="P67" s="9"/>
      <c r="Q67" s="233"/>
      <c r="R67" s="29" t="s">
        <v>100</v>
      </c>
      <c r="S67" s="29"/>
      <c r="T67" s="213">
        <v>253.02904279999998</v>
      </c>
      <c r="U67" s="233"/>
      <c r="V67" s="229"/>
    </row>
    <row r="68" spans="2:22" x14ac:dyDescent="0.25">
      <c r="B68" s="39"/>
      <c r="C68" s="169">
        <v>2016</v>
      </c>
      <c r="D68" s="172">
        <f>+(Áncash!D57+Apurímac!D57+Ayacucho!D57+Huancavelica!D57+Huánuco!D57+Ica!D57+Junín!D57+Pasco!D57)</f>
        <v>295.46857614999999</v>
      </c>
      <c r="E68" s="172">
        <f>+(Áncash!E57+Apurímac!E57+Ayacucho!E57+Huancavelica!E57+Huánuco!E57+Ica!E57+Junín!E57+Pasco!E57)</f>
        <v>1305.6657147599999</v>
      </c>
      <c r="F68" s="172">
        <f t="shared" si="21"/>
        <v>1601.1342909099999</v>
      </c>
      <c r="G68" s="173">
        <f t="shared" si="23"/>
        <v>-0.13869599205044558</v>
      </c>
      <c r="H68" s="36"/>
      <c r="I68" s="164" t="s">
        <v>101</v>
      </c>
      <c r="J68" s="188">
        <f>+Pasco!D58</f>
        <v>26.53450355</v>
      </c>
      <c r="K68" s="189">
        <f>+J68/J69</f>
        <v>5.4572351050158958E-2</v>
      </c>
      <c r="L68" s="190">
        <f>+Pasco!E58</f>
        <v>90.618078879999985</v>
      </c>
      <c r="M68" s="189">
        <f>+L68/L69</f>
        <v>4.4304801579145445E-2</v>
      </c>
      <c r="N68" s="188">
        <f t="shared" si="24"/>
        <v>117.15258242999998</v>
      </c>
      <c r="O68" s="189">
        <f>+N68/N69</f>
        <v>4.6276847416814725E-2</v>
      </c>
      <c r="P68" s="9"/>
      <c r="Q68" s="233"/>
      <c r="R68" s="29" t="s">
        <v>99</v>
      </c>
      <c r="S68" s="29"/>
      <c r="T68" s="213">
        <v>209.26807858000001</v>
      </c>
      <c r="U68" s="233"/>
      <c r="V68" s="229"/>
    </row>
    <row r="69" spans="2:22" x14ac:dyDescent="0.25">
      <c r="B69" s="39"/>
      <c r="C69" s="169">
        <v>2017</v>
      </c>
      <c r="D69" s="172">
        <f>+(Áncash!D58+Apurímac!D58+Ayacucho!D58+Huancavelica!D58+Huánuco!D58+Ica!D58+Junín!D58+Pasco!D58)</f>
        <v>486.22613904999997</v>
      </c>
      <c r="E69" s="172">
        <f>+(Áncash!E58+Apurímac!E58+Ayacucho!E58+Huancavelica!E58+Huánuco!E58+Ica!E58+Junín!E58+Pasco!E58)</f>
        <v>2045.3331388499998</v>
      </c>
      <c r="F69" s="172">
        <f t="shared" si="21"/>
        <v>2531.5592778999999</v>
      </c>
      <c r="G69" s="173">
        <f t="shared" si="23"/>
        <v>0.58110365399843866</v>
      </c>
      <c r="H69" s="36"/>
      <c r="I69" s="247" t="s">
        <v>110</v>
      </c>
      <c r="J69" s="192">
        <f t="shared" ref="J69:O69" si="25">SUM(J61:J68)</f>
        <v>486.22613904999997</v>
      </c>
      <c r="K69" s="193">
        <f t="shared" si="25"/>
        <v>1</v>
      </c>
      <c r="L69" s="192">
        <f t="shared" si="25"/>
        <v>2045.3331388499998</v>
      </c>
      <c r="M69" s="193">
        <f t="shared" si="25"/>
        <v>1</v>
      </c>
      <c r="N69" s="192">
        <f t="shared" si="25"/>
        <v>2531.5592779000003</v>
      </c>
      <c r="O69" s="193">
        <f t="shared" si="25"/>
        <v>1</v>
      </c>
      <c r="P69" s="9"/>
      <c r="Q69" s="233"/>
      <c r="R69" s="29" t="s">
        <v>98</v>
      </c>
      <c r="S69" s="29"/>
      <c r="T69" s="213">
        <v>164.56808405999999</v>
      </c>
      <c r="U69" s="233"/>
      <c r="V69" s="229"/>
    </row>
    <row r="70" spans="2:22" x14ac:dyDescent="0.25">
      <c r="B70" s="39"/>
      <c r="C70" s="245" t="s">
        <v>86</v>
      </c>
      <c r="D70" s="245"/>
      <c r="E70" s="245"/>
      <c r="F70" s="245"/>
      <c r="G70" s="245"/>
      <c r="H70" s="36"/>
      <c r="I70" s="247"/>
      <c r="J70" s="173">
        <f>+J69/N69</f>
        <v>0.19206587153406032</v>
      </c>
      <c r="K70" s="203"/>
      <c r="L70" s="173">
        <f>+L69/N69</f>
        <v>0.80793412846593948</v>
      </c>
      <c r="M70" s="164"/>
      <c r="N70" s="194">
        <f>+L70+J70</f>
        <v>0.99999999999999978</v>
      </c>
      <c r="O70" s="202"/>
      <c r="P70" s="9"/>
      <c r="Q70" s="233"/>
      <c r="R70" s="29" t="s">
        <v>101</v>
      </c>
      <c r="S70" s="29"/>
      <c r="T70" s="213">
        <v>117.15258242999998</v>
      </c>
      <c r="U70" s="233"/>
      <c r="V70" s="229"/>
    </row>
    <row r="71" spans="2:22" x14ac:dyDescent="0.25">
      <c r="B71" s="39"/>
      <c r="C71" s="36"/>
      <c r="D71" s="36"/>
      <c r="E71" s="36"/>
      <c r="F71" s="36"/>
      <c r="G71" s="36"/>
      <c r="H71" s="36"/>
      <c r="I71" s="238" t="s">
        <v>87</v>
      </c>
      <c r="J71" s="238"/>
      <c r="K71" s="238"/>
      <c r="L71" s="238"/>
      <c r="M71" s="238"/>
      <c r="N71" s="238"/>
      <c r="O71" s="248"/>
      <c r="P71" s="9"/>
      <c r="Q71" s="233"/>
      <c r="R71" s="29"/>
      <c r="S71" s="29"/>
      <c r="T71" s="29"/>
      <c r="U71" s="233"/>
      <c r="V71" s="229"/>
    </row>
    <row r="72" spans="2:22" x14ac:dyDescent="0.25">
      <c r="B72" s="39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40"/>
      <c r="P72" s="9"/>
      <c r="Q72" s="233"/>
      <c r="R72" s="29"/>
      <c r="S72" s="29"/>
      <c r="T72" s="29"/>
      <c r="U72" s="233"/>
      <c r="V72" s="229"/>
    </row>
    <row r="73" spans="2:22" ht="15" customHeight="1" x14ac:dyDescent="0.25">
      <c r="B73" s="39"/>
      <c r="C73" s="246" t="s">
        <v>82</v>
      </c>
      <c r="D73" s="246"/>
      <c r="E73" s="246"/>
      <c r="F73" s="246"/>
      <c r="G73" s="246"/>
      <c r="I73" s="203"/>
      <c r="J73" s="246" t="s">
        <v>83</v>
      </c>
      <c r="K73" s="246"/>
      <c r="L73" s="246"/>
      <c r="M73" s="246"/>
      <c r="N73" s="246"/>
      <c r="O73" s="40"/>
      <c r="P73" s="9"/>
      <c r="Q73" s="233"/>
      <c r="R73" s="233"/>
      <c r="S73" s="233"/>
      <c r="T73" s="233"/>
      <c r="U73" s="233"/>
      <c r="V73" s="229"/>
    </row>
    <row r="74" spans="2:22" x14ac:dyDescent="0.25">
      <c r="B74" s="39"/>
      <c r="C74" s="171" t="s">
        <v>21</v>
      </c>
      <c r="D74" s="171">
        <v>2016</v>
      </c>
      <c r="E74" s="171" t="s">
        <v>20</v>
      </c>
      <c r="F74" s="171">
        <v>2017</v>
      </c>
      <c r="G74" s="171" t="s">
        <v>20</v>
      </c>
      <c r="I74" s="203"/>
      <c r="J74" s="171" t="s">
        <v>21</v>
      </c>
      <c r="K74" s="171">
        <v>2016</v>
      </c>
      <c r="L74" s="171" t="s">
        <v>20</v>
      </c>
      <c r="M74" s="171">
        <v>2017</v>
      </c>
      <c r="N74" s="171" t="s">
        <v>20</v>
      </c>
      <c r="O74" s="40"/>
      <c r="P74" s="9"/>
      <c r="Q74" s="229"/>
      <c r="R74" s="229"/>
      <c r="S74" s="229"/>
      <c r="T74" s="229"/>
      <c r="U74" s="229"/>
      <c r="V74" s="229"/>
    </row>
    <row r="75" spans="2:22" x14ac:dyDescent="0.25">
      <c r="B75" s="39"/>
      <c r="C75" s="164" t="s">
        <v>23</v>
      </c>
      <c r="D75" s="188">
        <f>+(+Áncash!K73+Apurímac!K73+Ayacucho!K73+Huancavelica!K73+Huánuco!K73+Ica!K73+Junín!K73+Pasco!K73)</f>
        <v>145.60611655000002</v>
      </c>
      <c r="E75" s="173">
        <f>+D75/D77</f>
        <v>0.49279729996086091</v>
      </c>
      <c r="F75" s="188">
        <f>+(+Áncash!M73+Apurímac!M73+Ayacucho!M73+Huancavelica!M73+Huánuco!M73+Ica!M73+Junín!M73+Pasco!M73)</f>
        <v>220.11984800999994</v>
      </c>
      <c r="G75" s="173">
        <f>+F75/F77</f>
        <v>0.45271084857773231</v>
      </c>
      <c r="I75" s="203"/>
      <c r="J75" s="164" t="s">
        <v>23</v>
      </c>
      <c r="K75" s="188">
        <f>+(Áncash!K100+Apurímac!K100+Ayacucho!K100+Huancavelica!K100+Huánuco!K100+Ica!K100+Junín!K100+Pasco!K100)</f>
        <v>448.22096076000003</v>
      </c>
      <c r="L75" s="173">
        <f>+K75/K77</f>
        <v>0.34328921690525471</v>
      </c>
      <c r="M75" s="188">
        <f>+(Áncash!M100+Apurímac!M100+Ayacucho!M100+Huancavelica!M100+Huánuco!M100+Ica!M100+Junín!M100+Pasco!M100)</f>
        <v>684.36737893000009</v>
      </c>
      <c r="N75" s="173">
        <f>+M75/M77</f>
        <v>0.33459946740744118</v>
      </c>
      <c r="O75" s="225">
        <f>+M75+F75</f>
        <v>904.48722694000003</v>
      </c>
      <c r="P75" s="226">
        <f>+O75/O77</f>
        <v>0.35728463277000477</v>
      </c>
      <c r="Q75" s="229"/>
      <c r="R75" s="229"/>
      <c r="S75" s="229"/>
      <c r="T75" s="229"/>
      <c r="U75" s="229"/>
      <c r="V75" s="229"/>
    </row>
    <row r="76" spans="2:22" x14ac:dyDescent="0.25">
      <c r="B76" s="39"/>
      <c r="C76" s="164" t="s">
        <v>1</v>
      </c>
      <c r="D76" s="188">
        <f>+(+Áncash!K74+Apurímac!K74+Ayacucho!K74+Huancavelica!K74+Huánuco!K74+Ica!K74+Junín!K74+Pasco!K74)</f>
        <v>149.86245959999999</v>
      </c>
      <c r="E76" s="173">
        <f>+D76/D77</f>
        <v>0.50720270003913914</v>
      </c>
      <c r="F76" s="188">
        <f>+(+Áncash!M74+Apurímac!M74+Ayacucho!M74+Huancavelica!M74+Huánuco!M74+Ica!M74+Junín!M74+Pasco!M74)</f>
        <v>266.10629104000003</v>
      </c>
      <c r="G76" s="173">
        <f>+F76/F77</f>
        <v>0.54728915142226775</v>
      </c>
      <c r="I76" s="203"/>
      <c r="J76" s="164" t="s">
        <v>1</v>
      </c>
      <c r="K76" s="188">
        <f>+(Áncash!K101+Apurímac!K101+Ayacucho!K101+Huancavelica!K101+Huánuco!K101+Ica!K101+Junín!K101+Pasco!K101)</f>
        <v>857.44475399999988</v>
      </c>
      <c r="L76" s="173">
        <f>+K76/K77</f>
        <v>0.65671078309474529</v>
      </c>
      <c r="M76" s="188">
        <f>+(Áncash!M101+Apurímac!M101+Ayacucho!M101+Huancavelica!M101+Huánuco!M101+Ica!M101+Junín!M101+Pasco!M101)</f>
        <v>1360.9657599200002</v>
      </c>
      <c r="N76" s="173">
        <f>+M76/M77</f>
        <v>0.66540053259255882</v>
      </c>
      <c r="O76" s="225">
        <f>+M76+F76</f>
        <v>1627.0720509600003</v>
      </c>
      <c r="P76" s="226">
        <f>+O76/O77</f>
        <v>0.64271536722999523</v>
      </c>
      <c r="Q76" s="229"/>
      <c r="R76" s="229"/>
      <c r="S76" s="229"/>
      <c r="T76" s="229"/>
      <c r="U76" s="229"/>
      <c r="V76" s="229"/>
    </row>
    <row r="77" spans="2:22" x14ac:dyDescent="0.25">
      <c r="B77" s="39"/>
      <c r="C77" s="197" t="s">
        <v>3</v>
      </c>
      <c r="D77" s="192">
        <f>SUM(D75:D76)</f>
        <v>295.46857614999999</v>
      </c>
      <c r="E77" s="195">
        <f>SUM(E75:E76)</f>
        <v>1</v>
      </c>
      <c r="F77" s="192">
        <f>SUM(F75:F76)</f>
        <v>486.22613904999997</v>
      </c>
      <c r="G77" s="195">
        <f>SUM(G75:G76)</f>
        <v>1</v>
      </c>
      <c r="I77" s="203"/>
      <c r="J77" s="197" t="s">
        <v>3</v>
      </c>
      <c r="K77" s="192">
        <f>SUM(K75:K76)</f>
        <v>1305.6657147599999</v>
      </c>
      <c r="L77" s="195">
        <f>SUM(L75:L76)</f>
        <v>1</v>
      </c>
      <c r="M77" s="192">
        <f>SUM(M75:M76)</f>
        <v>2045.3331388500003</v>
      </c>
      <c r="N77" s="195">
        <f>SUM(N75:N76)</f>
        <v>1</v>
      </c>
      <c r="O77" s="225">
        <f>SUM(O75:O76)</f>
        <v>2531.5592779000003</v>
      </c>
      <c r="P77" s="196">
        <v>1</v>
      </c>
      <c r="Q77" s="229"/>
      <c r="R77" s="229"/>
      <c r="S77" s="229"/>
      <c r="T77" s="229"/>
      <c r="U77" s="229"/>
      <c r="V77" s="229"/>
    </row>
    <row r="78" spans="2:22" x14ac:dyDescent="0.25">
      <c r="B78" s="39"/>
      <c r="C78" s="203"/>
      <c r="D78" s="203"/>
      <c r="E78" s="203"/>
      <c r="F78" s="203"/>
      <c r="G78" s="203"/>
      <c r="I78" s="203"/>
      <c r="J78" s="203"/>
      <c r="K78" s="203"/>
      <c r="L78" s="203"/>
      <c r="M78" s="203"/>
      <c r="N78" s="203"/>
      <c r="O78" s="214"/>
      <c r="P78" s="170"/>
      <c r="Q78" s="229"/>
      <c r="R78" s="229"/>
      <c r="S78" s="229"/>
      <c r="T78" s="229"/>
      <c r="U78" s="229"/>
      <c r="V78" s="229"/>
    </row>
    <row r="79" spans="2:22" x14ac:dyDescent="0.25">
      <c r="B79" s="39"/>
      <c r="C79" s="171" t="s">
        <v>29</v>
      </c>
      <c r="D79" s="171">
        <v>2016</v>
      </c>
      <c r="E79" s="171" t="s">
        <v>20</v>
      </c>
      <c r="F79" s="171">
        <v>2017</v>
      </c>
      <c r="G79" s="171" t="s">
        <v>20</v>
      </c>
      <c r="I79" s="203"/>
      <c r="J79" s="171" t="s">
        <v>29</v>
      </c>
      <c r="K79" s="171">
        <v>2016</v>
      </c>
      <c r="L79" s="171" t="s">
        <v>20</v>
      </c>
      <c r="M79" s="171">
        <v>2017</v>
      </c>
      <c r="N79" s="171" t="s">
        <v>20</v>
      </c>
      <c r="O79" s="214"/>
      <c r="P79" s="170"/>
      <c r="Q79" s="229"/>
      <c r="R79" s="229"/>
      <c r="S79" s="229"/>
      <c r="T79" s="229"/>
      <c r="U79" s="229"/>
      <c r="V79" s="229"/>
    </row>
    <row r="80" spans="2:22" x14ac:dyDescent="0.25">
      <c r="B80" s="39"/>
      <c r="C80" s="198" t="s">
        <v>31</v>
      </c>
      <c r="D80" s="188">
        <f>+(+Áncash!K79+Apurímac!K79+Ayacucho!K79+Huancavelica!K79+Huánuco!K79+Ica!K79+Junín!K79+Pasco!K79)</f>
        <v>0</v>
      </c>
      <c r="E80" s="173">
        <f>+D80/D86</f>
        <v>0</v>
      </c>
      <c r="F80" s="188">
        <f>+(+Áncash!M79+Apurímac!M79+Ayacucho!M79+Huancavelica!M79+Huánuco!M79+Ica!M79+Junín!M79+Pasco!M79)</f>
        <v>0</v>
      </c>
      <c r="G80" s="173">
        <f>+F80/F86</f>
        <v>0</v>
      </c>
      <c r="I80" s="203"/>
      <c r="J80" s="198" t="s">
        <v>31</v>
      </c>
      <c r="K80" s="188">
        <f>+(Áncash!K106+Apurímac!K106+Ayacucho!K106+Huancavelica!K106+Huánuco!K106+Ica!K106+Junín!K106+Pasco!K106)</f>
        <v>0</v>
      </c>
      <c r="L80" s="173">
        <f>+K80/K86</f>
        <v>0</v>
      </c>
      <c r="M80" s="188">
        <f>+(Áncash!M106+Apurímac!M106+Ayacucho!M106+Huancavelica!M106+Huánuco!M106+Ica!M106+Junín!M106+Pasco!M106)</f>
        <v>0</v>
      </c>
      <c r="N80" s="173">
        <f>+M80/M86</f>
        <v>0</v>
      </c>
      <c r="O80" s="225">
        <f t="shared" ref="O80:O85" si="26">+M80+F80</f>
        <v>0</v>
      </c>
      <c r="P80" s="226">
        <f>+O80/O86</f>
        <v>0</v>
      </c>
      <c r="Q80" s="229"/>
      <c r="R80" s="229"/>
      <c r="S80" s="229">
        <v>2016</v>
      </c>
      <c r="T80" s="231">
        <v>2017</v>
      </c>
      <c r="U80" s="229"/>
      <c r="V80" s="229"/>
    </row>
    <row r="81" spans="2:22" x14ac:dyDescent="0.25">
      <c r="B81" s="39"/>
      <c r="C81" s="198" t="s">
        <v>33</v>
      </c>
      <c r="D81" s="188">
        <f>+(+Áncash!K80+Apurímac!K80+Ayacucho!K80+Huancavelica!K80+Huánuco!K80+Ica!K80+Junín!K80+Pasco!K80)</f>
        <v>32.256883520000002</v>
      </c>
      <c r="E81" s="173">
        <f>+D81/D86</f>
        <v>0.22153522313688823</v>
      </c>
      <c r="F81" s="188">
        <f>+(+Áncash!M80+Apurímac!M80+Ayacucho!M80+Huancavelica!M80+Huánuco!M80+Ica!M80+Junín!M80+Pasco!M80)</f>
        <v>31.138121269999999</v>
      </c>
      <c r="G81" s="173">
        <f>+F81/F86</f>
        <v>0.14145985267346448</v>
      </c>
      <c r="I81" s="203"/>
      <c r="J81" s="198" t="s">
        <v>33</v>
      </c>
      <c r="K81" s="188">
        <f>+(Áncash!K107+Apurímac!K107+Ayacucho!K107+Huancavelica!K107+Huánuco!K107+Ica!K107+Junín!K107+Pasco!K107)</f>
        <v>96.772952449999991</v>
      </c>
      <c r="L81" s="173">
        <f>+K81/K86</f>
        <v>0.21590456699283436</v>
      </c>
      <c r="M81" s="188">
        <f>+(Áncash!M107+Apurímac!M107+Ayacucho!M107+Huancavelica!M107+Huánuco!M107+Ica!M107+Junín!M107+Pasco!M107)</f>
        <v>93.414364549999988</v>
      </c>
      <c r="N81" s="173">
        <f>+M81/M86</f>
        <v>0.13649739515061665</v>
      </c>
      <c r="O81" s="225">
        <f t="shared" si="26"/>
        <v>124.55248581999999</v>
      </c>
      <c r="P81" s="226">
        <f>+O81/O86</f>
        <v>0.13770507986207559</v>
      </c>
      <c r="Q81" s="229"/>
      <c r="R81" s="229" t="s">
        <v>31</v>
      </c>
      <c r="S81" s="230">
        <f>+D80+K80</f>
        <v>0</v>
      </c>
      <c r="T81" s="230">
        <f>+F80+M80</f>
        <v>0</v>
      </c>
      <c r="U81" s="229"/>
      <c r="V81" s="229"/>
    </row>
    <row r="82" spans="2:22" x14ac:dyDescent="0.25">
      <c r="B82" s="39"/>
      <c r="C82" s="198" t="s">
        <v>35</v>
      </c>
      <c r="D82" s="188">
        <f>+(+Áncash!K81+Apurímac!K81+Ayacucho!K81+Huancavelica!K81+Huánuco!K81+Ica!K81+Junín!K81+Pasco!K81)</f>
        <v>107.65206551</v>
      </c>
      <c r="E82" s="173">
        <f>+D82/D86</f>
        <v>0.73933752276837306</v>
      </c>
      <c r="F82" s="188">
        <f>+(+Áncash!M81+Apurímac!M81+Ayacucho!M81+Huancavelica!M81+Huánuco!M81+Ica!M81+Junín!M81+Pasco!M81)</f>
        <v>182.57225286000002</v>
      </c>
      <c r="G82" s="173">
        <f>+F82/F86</f>
        <v>0.82942203763336131</v>
      </c>
      <c r="I82" s="203"/>
      <c r="J82" s="198" t="s">
        <v>35</v>
      </c>
      <c r="K82" s="188">
        <f>+(Áncash!K108+Apurímac!K108+Ayacucho!K108+Huancavelica!K108+Huánuco!K108+Ica!K108+Junín!K108+Pasco!K108)</f>
        <v>319.39284700000002</v>
      </c>
      <c r="L82" s="173">
        <f>+K82/K86</f>
        <v>0.71257900669892815</v>
      </c>
      <c r="M82" s="188">
        <f>+(Áncash!M108+Apurímac!M108+Ayacucho!M108+Huancavelica!M108+Huánuco!M108+Ica!M108+Junín!M108+Pasco!M108)</f>
        <v>543.73612733999994</v>
      </c>
      <c r="N82" s="173">
        <f>+M82/M86</f>
        <v>0.79450912489447523</v>
      </c>
      <c r="O82" s="225">
        <f t="shared" si="26"/>
        <v>726.30838019999999</v>
      </c>
      <c r="P82" s="228">
        <f>+O82/O86</f>
        <v>0.80300567942479117</v>
      </c>
      <c r="Q82" s="229"/>
      <c r="R82" s="229" t="s">
        <v>33</v>
      </c>
      <c r="S82" s="230">
        <f t="shared" ref="S82:S87" si="27">+D81+K81</f>
        <v>129.02983596999999</v>
      </c>
      <c r="T82" s="230">
        <f t="shared" ref="T82:T87" si="28">+F81+M81</f>
        <v>124.55248581999999</v>
      </c>
      <c r="U82" s="229"/>
      <c r="V82" s="229"/>
    </row>
    <row r="83" spans="2:22" x14ac:dyDescent="0.25">
      <c r="B83" s="39"/>
      <c r="C83" s="198" t="s">
        <v>37</v>
      </c>
      <c r="D83" s="188">
        <f>+(+Áncash!K82+Apurímac!K82+Ayacucho!K82+Huancavelica!K82+Huánuco!K82+Ica!K82+Junín!K82+Pasco!K82)</f>
        <v>5.6971675199999998</v>
      </c>
      <c r="E83" s="173">
        <f>+D83/D86</f>
        <v>3.9127254094738786E-2</v>
      </c>
      <c r="F83" s="188">
        <f>+(+Áncash!M82+Apurímac!M82+Ayacucho!M82+Huancavelica!M82+Huánuco!M82+Ica!M82+Junín!M82+Pasco!M82)</f>
        <v>6.4094738800000002</v>
      </c>
      <c r="G83" s="173">
        <f>+F83/F86</f>
        <v>2.9118109693174139E-2</v>
      </c>
      <c r="I83" s="203"/>
      <c r="J83" s="198" t="s">
        <v>37</v>
      </c>
      <c r="K83" s="188">
        <f>+(Áncash!K109+Apurímac!K109+Ayacucho!K109+Huancavelica!K109+Huánuco!K109+Ica!K109+Junín!K109+Pasco!K109)</f>
        <v>17.091502550000001</v>
      </c>
      <c r="L83" s="173">
        <f>+K83/K86</f>
        <v>3.8131868088051447E-2</v>
      </c>
      <c r="M83" s="188">
        <f>+(Áncash!M109+Apurímac!M109+Ayacucho!M109+Huancavelica!M109+Huánuco!M109+Ica!M109+Junín!M109+Pasco!M109)</f>
        <v>19.22842138</v>
      </c>
      <c r="N83" s="173">
        <f>+M83/M86</f>
        <v>2.8096636356430966E-2</v>
      </c>
      <c r="O83" s="225">
        <f t="shared" si="26"/>
        <v>25.637895260000001</v>
      </c>
      <c r="P83" s="226">
        <f>+O83/O86</f>
        <v>2.8345226440329503E-2</v>
      </c>
      <c r="Q83" s="229"/>
      <c r="R83" s="229" t="s">
        <v>35</v>
      </c>
      <c r="S83" s="230">
        <f t="shared" si="27"/>
        <v>427.04491251000002</v>
      </c>
      <c r="T83" s="230">
        <f t="shared" si="28"/>
        <v>726.30838019999999</v>
      </c>
      <c r="U83" s="229"/>
      <c r="V83" s="229"/>
    </row>
    <row r="84" spans="2:22" x14ac:dyDescent="0.25">
      <c r="B84" s="39"/>
      <c r="C84" s="164" t="s">
        <v>39</v>
      </c>
      <c r="D84" s="188">
        <f>+(+Áncash!K83+Apurímac!K83+Ayacucho!K83+Huancavelica!K83+Huánuco!K83+Ica!K83+Junín!K83+Pasco!K83)</f>
        <v>0</v>
      </c>
      <c r="E84" s="173">
        <f>+D84/D86</f>
        <v>0</v>
      </c>
      <c r="F84" s="188">
        <f>+(+Áncash!M83+Apurímac!M83+Ayacucho!M83+Huancavelica!M83+Huánuco!M83+Ica!M83+Junín!M83+Pasco!M83)</f>
        <v>0</v>
      </c>
      <c r="G84" s="173">
        <f>+F84/F86</f>
        <v>0</v>
      </c>
      <c r="I84" s="203"/>
      <c r="J84" s="164" t="s">
        <v>39</v>
      </c>
      <c r="K84" s="188">
        <f>+(Áncash!K110+Apurímac!K110+Ayacucho!K110+Huancavelica!K110+Huánuco!K110+Ica!K110+Junín!K110+Pasco!K110)</f>
        <v>0</v>
      </c>
      <c r="L84" s="173">
        <f>+K84/K86</f>
        <v>0</v>
      </c>
      <c r="M84" s="188">
        <f>+(Áncash!M110+Apurímac!M110+Ayacucho!M110+Huancavelica!M110+Huánuco!M110+Ica!M110+Junín!M110+Pasco!M110)</f>
        <v>0</v>
      </c>
      <c r="N84" s="173">
        <f>+M84/M86</f>
        <v>0</v>
      </c>
      <c r="O84" s="225">
        <f t="shared" si="26"/>
        <v>0</v>
      </c>
      <c r="P84" s="226">
        <f>+O84/O86</f>
        <v>0</v>
      </c>
      <c r="Q84" s="229"/>
      <c r="R84" s="229" t="s">
        <v>37</v>
      </c>
      <c r="S84" s="230">
        <f t="shared" si="27"/>
        <v>22.788670070000002</v>
      </c>
      <c r="T84" s="230">
        <f t="shared" si="28"/>
        <v>25.637895260000001</v>
      </c>
      <c r="U84" s="229"/>
      <c r="V84" s="229"/>
    </row>
    <row r="85" spans="2:22" x14ac:dyDescent="0.25">
      <c r="B85" s="39"/>
      <c r="C85" s="198" t="s">
        <v>41</v>
      </c>
      <c r="D85" s="188">
        <f>+(+Áncash!K84+Apurímac!K84+Ayacucho!K84+Huancavelica!K84+Huánuco!K84+Ica!K84+Junín!K84+Pasco!K84)</f>
        <v>0</v>
      </c>
      <c r="E85" s="173">
        <f>+D85/D86</f>
        <v>0</v>
      </c>
      <c r="F85" s="188">
        <f>+(+Áncash!M84+Apurímac!M84+Ayacucho!M84+Huancavelica!M84+Huánuco!M84+Ica!M84+Junín!M84+Pasco!M84)</f>
        <v>0</v>
      </c>
      <c r="G85" s="173">
        <f>+F85/F86</f>
        <v>0</v>
      </c>
      <c r="I85" s="203"/>
      <c r="J85" s="198" t="s">
        <v>41</v>
      </c>
      <c r="K85" s="188">
        <f>+(Áncash!K111+Apurímac!K111+Ayacucho!K111+Huancavelica!K111+Huánuco!K111+Ica!K111+Junín!K111+Pasco!K111)</f>
        <v>14.963658760000001</v>
      </c>
      <c r="L85" s="173">
        <f>+K85/K86</f>
        <v>3.3384558220186177E-2</v>
      </c>
      <c r="M85" s="188">
        <f>+(Áncash!M111+Apurímac!M111+Ayacucho!M111+Huancavelica!M111+Huánuco!M111+Ica!M111+Junín!M111+Pasco!M111)</f>
        <v>27.988465660000003</v>
      </c>
      <c r="N85" s="173">
        <f>+M85/M86</f>
        <v>4.0896843598477228E-2</v>
      </c>
      <c r="O85" s="225">
        <f t="shared" si="26"/>
        <v>27.988465660000003</v>
      </c>
      <c r="P85" s="226">
        <f>+O85/O86</f>
        <v>3.0944014272803702E-2</v>
      </c>
      <c r="Q85" s="229"/>
      <c r="R85" s="229" t="s">
        <v>39</v>
      </c>
      <c r="S85" s="230">
        <f t="shared" si="27"/>
        <v>0</v>
      </c>
      <c r="T85" s="230">
        <f t="shared" si="28"/>
        <v>0</v>
      </c>
      <c r="U85" s="229"/>
      <c r="V85" s="229"/>
    </row>
    <row r="86" spans="2:22" x14ac:dyDescent="0.25">
      <c r="B86" s="39"/>
      <c r="C86" s="197" t="s">
        <v>3</v>
      </c>
      <c r="D86" s="192">
        <f>SUM(D80:D85)</f>
        <v>145.60611655</v>
      </c>
      <c r="E86" s="195">
        <f>SUM(E80:E85)</f>
        <v>1</v>
      </c>
      <c r="F86" s="192">
        <f>SUM(F80:F85)</f>
        <v>220.11984801000003</v>
      </c>
      <c r="G86" s="195">
        <f>SUM(G80:G85)</f>
        <v>1</v>
      </c>
      <c r="I86" s="203"/>
      <c r="J86" s="197" t="s">
        <v>3</v>
      </c>
      <c r="K86" s="192">
        <f>SUM(K80:K85)</f>
        <v>448.22096075999997</v>
      </c>
      <c r="L86" s="195">
        <f>SUM(L80:L85)</f>
        <v>1.0000000000000002</v>
      </c>
      <c r="M86" s="192">
        <f>SUM(M80:M85)</f>
        <v>684.36737892999986</v>
      </c>
      <c r="N86" s="195">
        <f>SUM(N80:N85)</f>
        <v>1</v>
      </c>
      <c r="O86" s="227">
        <f>SUM(O80:O85)</f>
        <v>904.48722694000003</v>
      </c>
      <c r="P86" s="170"/>
      <c r="Q86" s="229"/>
      <c r="R86" s="229" t="s">
        <v>41</v>
      </c>
      <c r="S86" s="230">
        <f t="shared" si="27"/>
        <v>14.963658760000001</v>
      </c>
      <c r="T86" s="230">
        <f t="shared" si="28"/>
        <v>27.988465660000003</v>
      </c>
      <c r="U86" s="229"/>
      <c r="V86" s="229"/>
    </row>
    <row r="87" spans="2:22" x14ac:dyDescent="0.25">
      <c r="B87" s="39"/>
      <c r="C87" s="238" t="s">
        <v>84</v>
      </c>
      <c r="D87" s="238"/>
      <c r="E87" s="238"/>
      <c r="F87" s="238"/>
      <c r="G87" s="238"/>
      <c r="I87" s="36"/>
      <c r="J87" s="238" t="s">
        <v>89</v>
      </c>
      <c r="K87" s="238"/>
      <c r="L87" s="238"/>
      <c r="M87" s="238"/>
      <c r="N87" s="238"/>
      <c r="O87" s="40"/>
      <c r="P87" s="9"/>
      <c r="Q87" s="229"/>
      <c r="R87" s="229" t="s">
        <v>3</v>
      </c>
      <c r="S87" s="230">
        <f t="shared" si="27"/>
        <v>593.82707730999994</v>
      </c>
      <c r="T87" s="230">
        <f t="shared" si="28"/>
        <v>904.48722693999991</v>
      </c>
      <c r="U87" s="229"/>
      <c r="V87" s="229"/>
    </row>
    <row r="88" spans="2:22" x14ac:dyDescent="0.25">
      <c r="B88" s="39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40"/>
      <c r="P88" s="9"/>
      <c r="Q88" s="229"/>
      <c r="R88" s="229"/>
      <c r="S88" s="229"/>
      <c r="T88" s="229"/>
      <c r="U88" s="229"/>
      <c r="V88" s="229"/>
    </row>
    <row r="89" spans="2:22" x14ac:dyDescent="0.25"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3"/>
      <c r="Q89" s="229"/>
      <c r="R89" s="229"/>
      <c r="S89" s="229"/>
      <c r="T89" s="229"/>
      <c r="U89" s="229"/>
      <c r="V89" s="229"/>
    </row>
  </sheetData>
  <sortState ref="R63:T70">
    <sortCondition descending="1" ref="T63:T70"/>
  </sortState>
  <mergeCells count="43">
    <mergeCell ref="D32:E32"/>
    <mergeCell ref="F8:L9"/>
    <mergeCell ref="C39:G39"/>
    <mergeCell ref="I39:O39"/>
    <mergeCell ref="C40:C41"/>
    <mergeCell ref="D40:E40"/>
    <mergeCell ref="F40:G40"/>
    <mergeCell ref="I40:I41"/>
    <mergeCell ref="J40:L40"/>
    <mergeCell ref="M40:O40"/>
    <mergeCell ref="D34:E34"/>
    <mergeCell ref="D35:N35"/>
    <mergeCell ref="D36:N36"/>
    <mergeCell ref="C38:G38"/>
    <mergeCell ref="I38:O38"/>
    <mergeCell ref="M23:M24"/>
    <mergeCell ref="N23:N24"/>
    <mergeCell ref="D25:E25"/>
    <mergeCell ref="D26:E26"/>
    <mergeCell ref="D31:E31"/>
    <mergeCell ref="D33:E33"/>
    <mergeCell ref="C70:G70"/>
    <mergeCell ref="C73:G73"/>
    <mergeCell ref="J73:N73"/>
    <mergeCell ref="I69:I70"/>
    <mergeCell ref="I71:O71"/>
    <mergeCell ref="B57:O58"/>
    <mergeCell ref="C87:G87"/>
    <mergeCell ref="J87:N87"/>
    <mergeCell ref="B1:O2"/>
    <mergeCell ref="F10:F11"/>
    <mergeCell ref="G10:H10"/>
    <mergeCell ref="I10:J10"/>
    <mergeCell ref="K10:L10"/>
    <mergeCell ref="F21:L21"/>
    <mergeCell ref="D23:E24"/>
    <mergeCell ref="F23:H23"/>
    <mergeCell ref="I23:K23"/>
    <mergeCell ref="L23:L24"/>
    <mergeCell ref="D27:E27"/>
    <mergeCell ref="D28:E28"/>
    <mergeCell ref="D29:E29"/>
    <mergeCell ref="D30:E30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123"/>
  <sheetViews>
    <sheetView zoomScaleNormal="100" zoomScalePageLayoutView="40" workbookViewId="0">
      <selection activeCell="A6" sqref="A6"/>
    </sheetView>
  </sheetViews>
  <sheetFormatPr baseColWidth="10" defaultColWidth="0" defaultRowHeight="15" x14ac:dyDescent="0.25"/>
  <cols>
    <col min="1" max="1" width="11.7109375" style="19" customWidth="1"/>
    <col min="2" max="15" width="11.7109375" style="23" customWidth="1"/>
    <col min="16" max="16" width="11.7109375" style="19" customWidth="1"/>
    <col min="17" max="16384" width="11.42578125" style="19" hidden="1"/>
  </cols>
  <sheetData>
    <row r="1" spans="1:16" ht="15" customHeight="1" x14ac:dyDescent="0.25">
      <c r="B1" s="279" t="s">
        <v>115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11"/>
    </row>
    <row r="2" spans="1:16" ht="15" customHeight="1" x14ac:dyDescent="0.25"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11"/>
    </row>
    <row r="3" spans="1:16" x14ac:dyDescent="0.25">
      <c r="B3" s="8" t="str">
        <f>+B7</f>
        <v>1. Presupuesto y Ejecución del Canon y otros, 2017</v>
      </c>
      <c r="C3" s="20"/>
      <c r="D3" s="20"/>
      <c r="E3" s="20"/>
      <c r="F3" s="20"/>
      <c r="G3" s="20"/>
      <c r="H3" s="8" t="str">
        <f>+B46</f>
        <v>3. Transferencias de Canon y otros.</v>
      </c>
      <c r="I3" s="21"/>
      <c r="J3" s="21"/>
      <c r="K3" s="21"/>
      <c r="L3" s="21"/>
      <c r="M3" s="8"/>
      <c r="N3" s="22"/>
      <c r="O3" s="22"/>
      <c r="P3" s="22"/>
    </row>
    <row r="4" spans="1:16" x14ac:dyDescent="0.25">
      <c r="B4" s="8" t="str">
        <f>+B26</f>
        <v>2. Peso del Gasto financiado por Canon y Otros en el Gasto Total</v>
      </c>
      <c r="C4" s="20"/>
      <c r="D4" s="20"/>
      <c r="E4" s="20"/>
      <c r="F4" s="20"/>
      <c r="G4" s="20"/>
      <c r="H4" s="134" t="str">
        <f>+B69</f>
        <v>4. Transferencia de Canon a los Gobiernos Sub Nacionales - Detalle</v>
      </c>
      <c r="I4" s="21"/>
      <c r="J4" s="21"/>
      <c r="K4" s="21"/>
      <c r="L4" s="21"/>
      <c r="M4" s="8"/>
      <c r="N4" s="22"/>
      <c r="O4" s="22"/>
      <c r="P4" s="22"/>
    </row>
    <row r="5" spans="1:16" x14ac:dyDescent="0.25">
      <c r="B5" s="8"/>
      <c r="C5" s="20"/>
      <c r="D5" s="20"/>
      <c r="E5" s="20"/>
      <c r="F5" s="20"/>
      <c r="G5" s="20"/>
      <c r="H5" s="8"/>
      <c r="I5" s="21"/>
      <c r="J5" s="21"/>
      <c r="K5" s="21"/>
      <c r="L5" s="21"/>
      <c r="M5" s="8"/>
      <c r="N5" s="22"/>
      <c r="O5" s="22"/>
      <c r="P5" s="22"/>
    </row>
    <row r="6" spans="1:16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5">
      <c r="B7" s="81" t="s">
        <v>53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</row>
    <row r="8" spans="1:16" ht="15" customHeight="1" x14ac:dyDescent="0.25">
      <c r="B8" s="84"/>
      <c r="C8" s="37"/>
      <c r="D8" s="262" t="s">
        <v>54</v>
      </c>
      <c r="E8" s="262"/>
      <c r="F8" s="262"/>
      <c r="G8" s="262"/>
      <c r="H8" s="262"/>
      <c r="I8" s="262"/>
      <c r="J8" s="262"/>
      <c r="K8" s="262"/>
      <c r="L8" s="262"/>
      <c r="M8" s="37"/>
      <c r="N8" s="37"/>
      <c r="O8" s="85"/>
    </row>
    <row r="9" spans="1:16" x14ac:dyDescent="0.25">
      <c r="B9" s="86"/>
      <c r="C9" s="10"/>
      <c r="D9" s="261" t="s">
        <v>105</v>
      </c>
      <c r="E9" s="261"/>
      <c r="F9" s="261"/>
      <c r="G9" s="261"/>
      <c r="H9" s="261"/>
      <c r="I9" s="261"/>
      <c r="J9" s="261"/>
      <c r="K9" s="261"/>
      <c r="L9" s="261"/>
      <c r="M9" s="37"/>
      <c r="N9" s="37"/>
      <c r="O9" s="85"/>
    </row>
    <row r="10" spans="1:16" x14ac:dyDescent="0.25">
      <c r="B10" s="86"/>
      <c r="C10" s="10"/>
      <c r="D10" s="268" t="s">
        <v>2</v>
      </c>
      <c r="E10" s="263" t="s">
        <v>7</v>
      </c>
      <c r="F10" s="264"/>
      <c r="G10" s="265"/>
      <c r="H10" s="277" t="s">
        <v>8</v>
      </c>
      <c r="I10" s="277"/>
      <c r="J10" s="277"/>
      <c r="K10" s="268" t="s">
        <v>9</v>
      </c>
      <c r="L10" s="268" t="s">
        <v>10</v>
      </c>
      <c r="M10" s="269" t="s">
        <v>11</v>
      </c>
      <c r="N10" s="46"/>
      <c r="O10" s="87"/>
    </row>
    <row r="11" spans="1:16" x14ac:dyDescent="0.25">
      <c r="B11" s="86"/>
      <c r="C11" s="10"/>
      <c r="D11" s="268"/>
      <c r="E11" s="17" t="s">
        <v>12</v>
      </c>
      <c r="F11" s="17" t="s">
        <v>13</v>
      </c>
      <c r="G11" s="17" t="s">
        <v>3</v>
      </c>
      <c r="H11" s="17" t="s">
        <v>12</v>
      </c>
      <c r="I11" s="17" t="s">
        <v>13</v>
      </c>
      <c r="J11" s="17" t="s">
        <v>3</v>
      </c>
      <c r="K11" s="268"/>
      <c r="L11" s="268"/>
      <c r="M11" s="269"/>
      <c r="N11" s="37"/>
      <c r="O11" s="85"/>
    </row>
    <row r="12" spans="1:16" x14ac:dyDescent="0.25">
      <c r="B12" s="86"/>
      <c r="C12" s="10"/>
      <c r="D12" s="27">
        <v>2010</v>
      </c>
      <c r="E12" s="96">
        <v>538.14268800000002</v>
      </c>
      <c r="F12" s="96">
        <v>1137.1749070000001</v>
      </c>
      <c r="G12" s="97">
        <f>+F12+E12</f>
        <v>1675.317595</v>
      </c>
      <c r="H12" s="96">
        <v>294.36167999999998</v>
      </c>
      <c r="I12" s="96">
        <v>612.69709</v>
      </c>
      <c r="J12" s="97">
        <f>+I12+H12</f>
        <v>907.05876999999998</v>
      </c>
      <c r="K12" s="94">
        <f>+H12/E12</f>
        <v>0.54699559533920483</v>
      </c>
      <c r="L12" s="94">
        <f>+I12/F12</f>
        <v>0.53878878809977115</v>
      </c>
      <c r="M12" s="95">
        <f>+J12/G12</f>
        <v>0.54142496485867808</v>
      </c>
      <c r="N12" s="58"/>
      <c r="O12" s="85"/>
    </row>
    <row r="13" spans="1:16" x14ac:dyDescent="0.25">
      <c r="B13" s="86"/>
      <c r="C13" s="10"/>
      <c r="D13" s="27">
        <v>2011</v>
      </c>
      <c r="E13" s="96">
        <v>510.95612199999999</v>
      </c>
      <c r="F13" s="96">
        <v>1433.8952019999999</v>
      </c>
      <c r="G13" s="97">
        <f t="shared" ref="G13:G20" si="0">+F13+E13</f>
        <v>1944.851324</v>
      </c>
      <c r="H13" s="96">
        <v>480.44500399999998</v>
      </c>
      <c r="I13" s="96">
        <v>852.01867500000003</v>
      </c>
      <c r="J13" s="97">
        <f t="shared" ref="J13:J20" si="1">+I13+H13</f>
        <v>1332.463679</v>
      </c>
      <c r="K13" s="94">
        <f t="shared" ref="K13:L17" si="2">+H13/E13</f>
        <v>0.94028622676919404</v>
      </c>
      <c r="L13" s="94">
        <f t="shared" si="2"/>
        <v>0.59419870699867228</v>
      </c>
      <c r="M13" s="95">
        <f t="shared" ref="M13:M20" si="3">+J13/G13</f>
        <v>0.68512367118094419</v>
      </c>
      <c r="N13" s="37"/>
      <c r="O13" s="85"/>
    </row>
    <row r="14" spans="1:16" x14ac:dyDescent="0.25">
      <c r="B14" s="86"/>
      <c r="C14" s="10"/>
      <c r="D14" s="27">
        <v>2012</v>
      </c>
      <c r="E14" s="96">
        <v>242.97070199999999</v>
      </c>
      <c r="F14" s="96">
        <v>1493.857432</v>
      </c>
      <c r="G14" s="97">
        <f t="shared" si="0"/>
        <v>1736.8281340000001</v>
      </c>
      <c r="H14" s="96">
        <v>230.079542</v>
      </c>
      <c r="I14" s="96">
        <v>1036.151742</v>
      </c>
      <c r="J14" s="97">
        <f t="shared" si="1"/>
        <v>1266.231284</v>
      </c>
      <c r="K14" s="94">
        <f t="shared" si="2"/>
        <v>0.94694356194435336</v>
      </c>
      <c r="L14" s="94">
        <f t="shared" si="2"/>
        <v>0.69360818496098631</v>
      </c>
      <c r="M14" s="95">
        <f t="shared" si="3"/>
        <v>0.72904811893149579</v>
      </c>
      <c r="N14" s="37"/>
      <c r="O14" s="85"/>
    </row>
    <row r="15" spans="1:16" x14ac:dyDescent="0.25">
      <c r="B15" s="86"/>
      <c r="C15" s="10"/>
      <c r="D15" s="27">
        <v>2013</v>
      </c>
      <c r="E15" s="96">
        <v>170.46127899999999</v>
      </c>
      <c r="F15" s="96">
        <v>1177.8468869999999</v>
      </c>
      <c r="G15" s="97">
        <f t="shared" si="0"/>
        <v>1348.3081659999998</v>
      </c>
      <c r="H15" s="96">
        <v>66.487290999999999</v>
      </c>
      <c r="I15" s="96">
        <v>946.31955100000005</v>
      </c>
      <c r="J15" s="97">
        <f t="shared" si="1"/>
        <v>1012.8068420000001</v>
      </c>
      <c r="K15" s="94">
        <f t="shared" si="2"/>
        <v>0.39004336580156718</v>
      </c>
      <c r="L15" s="94">
        <f t="shared" si="2"/>
        <v>0.80343172057812651</v>
      </c>
      <c r="M15" s="95">
        <f t="shared" si="3"/>
        <v>0.75116866272839899</v>
      </c>
      <c r="N15" s="37"/>
      <c r="O15" s="85"/>
    </row>
    <row r="16" spans="1:16" x14ac:dyDescent="0.25">
      <c r="B16" s="86"/>
      <c r="C16" s="10"/>
      <c r="D16" s="27">
        <v>2014</v>
      </c>
      <c r="E16" s="96">
        <v>187.180587</v>
      </c>
      <c r="F16" s="96">
        <v>579.38132900000005</v>
      </c>
      <c r="G16" s="97">
        <f t="shared" si="0"/>
        <v>766.56191600000011</v>
      </c>
      <c r="H16" s="96">
        <v>40.550122000000002</v>
      </c>
      <c r="I16" s="96">
        <v>351.28828700000003</v>
      </c>
      <c r="J16" s="97">
        <f t="shared" si="1"/>
        <v>391.83840900000001</v>
      </c>
      <c r="K16" s="94">
        <f t="shared" si="2"/>
        <v>0.21663636518032717</v>
      </c>
      <c r="L16" s="94">
        <f t="shared" si="2"/>
        <v>0.60631620215707704</v>
      </c>
      <c r="M16" s="95">
        <f t="shared" si="3"/>
        <v>0.51116341788104169</v>
      </c>
      <c r="N16" s="37"/>
      <c r="O16" s="85"/>
    </row>
    <row r="17" spans="2:15" x14ac:dyDescent="0.25">
      <c r="B17" s="86"/>
      <c r="C17" s="10"/>
      <c r="D17" s="27">
        <v>2015</v>
      </c>
      <c r="E17" s="96">
        <v>230.78770900000001</v>
      </c>
      <c r="F17" s="96">
        <v>619.59585400000003</v>
      </c>
      <c r="G17" s="97">
        <f t="shared" si="0"/>
        <v>850.38356300000009</v>
      </c>
      <c r="H17" s="96">
        <v>64.407892000000004</v>
      </c>
      <c r="I17" s="96">
        <v>382.887947</v>
      </c>
      <c r="J17" s="97">
        <f t="shared" si="1"/>
        <v>447.295839</v>
      </c>
      <c r="K17" s="94">
        <f t="shared" si="2"/>
        <v>0.27907851886514462</v>
      </c>
      <c r="L17" s="94">
        <f t="shared" si="2"/>
        <v>0.61796402369083636</v>
      </c>
      <c r="M17" s="95">
        <f t="shared" si="3"/>
        <v>0.52599304415294768</v>
      </c>
      <c r="N17" s="37"/>
      <c r="O17" s="85"/>
    </row>
    <row r="18" spans="2:15" x14ac:dyDescent="0.25">
      <c r="B18" s="86"/>
      <c r="C18" s="10"/>
      <c r="D18" s="27">
        <v>2016</v>
      </c>
      <c r="E18" s="96">
        <v>230.78770900000001</v>
      </c>
      <c r="F18" s="96">
        <v>619.59585400000003</v>
      </c>
      <c r="G18" s="97">
        <f t="shared" si="0"/>
        <v>850.38356300000009</v>
      </c>
      <c r="H18" s="96">
        <v>61.474477999999998</v>
      </c>
      <c r="I18" s="96">
        <v>382.52637700000002</v>
      </c>
      <c r="J18" s="97">
        <f t="shared" si="1"/>
        <v>444.000855</v>
      </c>
      <c r="K18" s="94">
        <f t="shared" ref="K18:K20" si="4">+H18/E18</f>
        <v>0.26636807595329953</v>
      </c>
      <c r="L18" s="94">
        <f t="shared" ref="L18:L20" si="5">+I18/F18</f>
        <v>0.61738046588026396</v>
      </c>
      <c r="M18" s="95">
        <f t="shared" si="3"/>
        <v>0.52211834085038633</v>
      </c>
      <c r="N18" s="37"/>
      <c r="O18" s="85"/>
    </row>
    <row r="19" spans="2:15" x14ac:dyDescent="0.25">
      <c r="B19" s="86"/>
      <c r="C19" s="10"/>
      <c r="D19" s="27">
        <v>2017</v>
      </c>
      <c r="E19" s="96">
        <v>283.92640999999998</v>
      </c>
      <c r="F19" s="96">
        <v>884.01655300000004</v>
      </c>
      <c r="G19" s="97">
        <f t="shared" si="0"/>
        <v>1167.942963</v>
      </c>
      <c r="H19" s="96">
        <v>104.59138400000001</v>
      </c>
      <c r="I19" s="96">
        <v>435.29711500000002</v>
      </c>
      <c r="J19" s="97">
        <f t="shared" si="1"/>
        <v>539.88849900000002</v>
      </c>
      <c r="K19" s="94">
        <f t="shared" si="4"/>
        <v>0.36837497434634564</v>
      </c>
      <c r="L19" s="94">
        <f t="shared" si="5"/>
        <v>0.49240833050328642</v>
      </c>
      <c r="M19" s="95">
        <f t="shared" si="3"/>
        <v>0.46225587730177542</v>
      </c>
      <c r="N19" s="37"/>
      <c r="O19" s="85"/>
    </row>
    <row r="20" spans="2:15" ht="15" customHeight="1" x14ac:dyDescent="0.25">
      <c r="B20" s="86"/>
      <c r="C20" s="10"/>
      <c r="D20" s="27" t="s">
        <v>55</v>
      </c>
      <c r="E20" s="96">
        <v>410.50102900000002</v>
      </c>
      <c r="F20" s="96">
        <v>735.77268700000002</v>
      </c>
      <c r="G20" s="97">
        <f t="shared" si="0"/>
        <v>1146.2737160000001</v>
      </c>
      <c r="H20" s="96">
        <v>68.791459000000003</v>
      </c>
      <c r="I20" s="96">
        <v>119.528834</v>
      </c>
      <c r="J20" s="97">
        <f t="shared" si="1"/>
        <v>188.32029299999999</v>
      </c>
      <c r="K20" s="94">
        <f t="shared" si="4"/>
        <v>0.16757926080618912</v>
      </c>
      <c r="L20" s="94">
        <f t="shared" si="5"/>
        <v>0.16245348069029369</v>
      </c>
      <c r="M20" s="95">
        <f t="shared" si="3"/>
        <v>0.16428911382279307</v>
      </c>
      <c r="N20" s="37"/>
      <c r="O20" s="85"/>
    </row>
    <row r="21" spans="2:15" x14ac:dyDescent="0.25">
      <c r="B21" s="86"/>
      <c r="C21" s="10"/>
      <c r="D21" s="48" t="s">
        <v>104</v>
      </c>
      <c r="E21" s="49"/>
      <c r="F21" s="49"/>
      <c r="G21" s="49"/>
      <c r="H21" s="49"/>
      <c r="I21" s="48"/>
      <c r="J21" s="50"/>
      <c r="K21" s="50"/>
      <c r="L21" s="50"/>
      <c r="M21" s="52"/>
      <c r="N21" s="37"/>
      <c r="O21" s="85"/>
    </row>
    <row r="22" spans="2:15" x14ac:dyDescent="0.25">
      <c r="B22" s="84"/>
      <c r="C22" s="53"/>
      <c r="D22" s="243" t="s">
        <v>56</v>
      </c>
      <c r="E22" s="243"/>
      <c r="F22" s="243"/>
      <c r="G22" s="243"/>
      <c r="H22" s="243"/>
      <c r="I22" s="243"/>
      <c r="J22" s="243"/>
      <c r="K22" s="243"/>
      <c r="L22" s="243"/>
      <c r="M22" s="243"/>
      <c r="N22" s="37"/>
      <c r="O22" s="85"/>
    </row>
    <row r="23" spans="2:15" x14ac:dyDescent="0.25">
      <c r="B23" s="88"/>
      <c r="C23" s="89"/>
      <c r="D23" s="89"/>
      <c r="E23" s="89"/>
      <c r="F23" s="89"/>
      <c r="G23" s="89"/>
      <c r="H23" s="90"/>
      <c r="I23" s="90"/>
      <c r="J23" s="91"/>
      <c r="K23" s="91"/>
      <c r="L23" s="91"/>
      <c r="M23" s="91"/>
      <c r="N23" s="91"/>
      <c r="O23" s="92"/>
    </row>
    <row r="24" spans="2:15" x14ac:dyDescent="0.25">
      <c r="B24" s="46"/>
      <c r="C24" s="46"/>
      <c r="D24" s="46"/>
      <c r="E24" s="46"/>
      <c r="F24" s="46"/>
      <c r="G24" s="46"/>
      <c r="H24" s="37"/>
      <c r="I24" s="37"/>
      <c r="J24" s="19"/>
      <c r="K24" s="19"/>
      <c r="L24" s="19"/>
      <c r="M24" s="19"/>
      <c r="N24" s="19"/>
      <c r="O24" s="19"/>
    </row>
    <row r="25" spans="2:15" x14ac:dyDescent="0.25">
      <c r="B25" s="46"/>
      <c r="C25" s="46"/>
      <c r="D25" s="46"/>
      <c r="E25" s="46"/>
      <c r="F25" s="46"/>
      <c r="G25" s="46"/>
      <c r="H25" s="37"/>
      <c r="I25" s="37"/>
      <c r="J25" s="19"/>
      <c r="K25" s="19"/>
      <c r="L25" s="19"/>
      <c r="M25" s="19"/>
      <c r="N25" s="19"/>
      <c r="O25" s="19"/>
    </row>
    <row r="26" spans="2:15" x14ac:dyDescent="0.25">
      <c r="B26" s="81" t="s">
        <v>4</v>
      </c>
      <c r="C26" s="82"/>
      <c r="D26" s="82"/>
      <c r="E26" s="82"/>
      <c r="F26" s="82"/>
      <c r="G26" s="82"/>
      <c r="H26" s="82"/>
      <c r="I26" s="82"/>
      <c r="J26" s="98"/>
      <c r="K26" s="98"/>
      <c r="L26" s="98"/>
      <c r="M26" s="98"/>
      <c r="N26" s="98"/>
      <c r="O26" s="99"/>
    </row>
    <row r="27" spans="2:15" x14ac:dyDescent="0.25">
      <c r="B27" s="24"/>
      <c r="C27" s="37"/>
      <c r="D27" s="37"/>
      <c r="E27" s="267" t="s">
        <v>57</v>
      </c>
      <c r="F27" s="267"/>
      <c r="G27" s="267"/>
      <c r="H27" s="267"/>
      <c r="I27" s="267"/>
      <c r="J27" s="267"/>
      <c r="K27" s="267"/>
      <c r="L27" s="10"/>
      <c r="M27" s="10"/>
      <c r="N27" s="10"/>
      <c r="O27" s="100"/>
    </row>
    <row r="28" spans="2:15" x14ac:dyDescent="0.25">
      <c r="B28" s="24"/>
      <c r="C28" s="26"/>
      <c r="D28" s="26"/>
      <c r="E28" s="266" t="s">
        <v>6</v>
      </c>
      <c r="F28" s="266"/>
      <c r="G28" s="266"/>
      <c r="H28" s="266"/>
      <c r="I28" s="266"/>
      <c r="J28" s="266"/>
      <c r="K28" s="266"/>
      <c r="L28" s="10"/>
      <c r="M28" s="10"/>
      <c r="N28" s="10"/>
      <c r="O28" s="100"/>
    </row>
    <row r="29" spans="2:15" ht="15" customHeight="1" x14ac:dyDescent="0.25">
      <c r="B29" s="24"/>
      <c r="C29" s="26"/>
      <c r="D29" s="26"/>
      <c r="E29" s="270" t="s">
        <v>2</v>
      </c>
      <c r="F29" s="271" t="s">
        <v>14</v>
      </c>
      <c r="G29" s="272"/>
      <c r="H29" s="273"/>
      <c r="I29" s="274" t="s">
        <v>58</v>
      </c>
      <c r="J29" s="275"/>
      <c r="K29" s="276"/>
      <c r="L29" s="10"/>
      <c r="M29" s="10"/>
      <c r="N29" s="10"/>
      <c r="O29" s="100"/>
    </row>
    <row r="30" spans="2:15" x14ac:dyDescent="0.25">
      <c r="B30" s="24"/>
      <c r="C30" s="26"/>
      <c r="D30" s="26"/>
      <c r="E30" s="270"/>
      <c r="F30" s="45" t="s">
        <v>12</v>
      </c>
      <c r="G30" s="45" t="s">
        <v>13</v>
      </c>
      <c r="H30" s="45" t="s">
        <v>3</v>
      </c>
      <c r="I30" s="45" t="s">
        <v>12</v>
      </c>
      <c r="J30" s="45" t="s">
        <v>13</v>
      </c>
      <c r="K30" s="45" t="s">
        <v>3</v>
      </c>
      <c r="L30" s="10"/>
      <c r="M30" s="10"/>
      <c r="N30" s="10"/>
      <c r="O30" s="100"/>
    </row>
    <row r="31" spans="2:15" x14ac:dyDescent="0.25">
      <c r="B31" s="24"/>
      <c r="C31" s="26"/>
      <c r="D31" s="26"/>
      <c r="E31" s="47">
        <v>2010</v>
      </c>
      <c r="F31" s="104">
        <v>1254.960904</v>
      </c>
      <c r="G31" s="104">
        <v>1458.8738129999999</v>
      </c>
      <c r="H31" s="105">
        <f>+G31+F31</f>
        <v>2713.8347169999997</v>
      </c>
      <c r="I31" s="54">
        <f t="shared" ref="I31:I36" si="6">+H12/F31</f>
        <v>0.23455844645181073</v>
      </c>
      <c r="J31" s="54">
        <f t="shared" ref="J31:J36" si="7">+I12/G31</f>
        <v>0.41997949688332642</v>
      </c>
      <c r="K31" s="55">
        <f t="shared" ref="K31:K36" si="8">+J12/H31</f>
        <v>0.33423508230549326</v>
      </c>
      <c r="L31" s="10"/>
      <c r="M31" s="10"/>
      <c r="N31" s="10"/>
      <c r="O31" s="100"/>
    </row>
    <row r="32" spans="2:15" x14ac:dyDescent="0.25">
      <c r="B32" s="24"/>
      <c r="C32" s="26"/>
      <c r="D32" s="26"/>
      <c r="E32" s="47">
        <v>2011</v>
      </c>
      <c r="F32" s="104">
        <v>1389.1823010000001</v>
      </c>
      <c r="G32" s="104">
        <v>998.078664</v>
      </c>
      <c r="H32" s="105">
        <f t="shared" ref="H32:H39" si="9">+G32+F32</f>
        <v>2387.2609649999999</v>
      </c>
      <c r="I32" s="54">
        <f t="shared" si="6"/>
        <v>0.34584734030526637</v>
      </c>
      <c r="J32" s="54">
        <f t="shared" si="7"/>
        <v>0.85365884046189777</v>
      </c>
      <c r="K32" s="55">
        <f t="shared" si="8"/>
        <v>0.55815585247505606</v>
      </c>
      <c r="L32" s="10"/>
      <c r="M32" s="10"/>
      <c r="N32" s="10"/>
      <c r="O32" s="100"/>
    </row>
    <row r="33" spans="2:15" x14ac:dyDescent="0.25">
      <c r="B33" s="24"/>
      <c r="C33" s="26"/>
      <c r="D33" s="26"/>
      <c r="E33" s="47">
        <v>2012</v>
      </c>
      <c r="F33" s="104">
        <v>1545.9546029999999</v>
      </c>
      <c r="G33" s="104">
        <v>1273.5825769999999</v>
      </c>
      <c r="H33" s="105">
        <f t="shared" si="9"/>
        <v>2819.5371799999998</v>
      </c>
      <c r="I33" s="54">
        <f t="shared" si="6"/>
        <v>0.14882684236233037</v>
      </c>
      <c r="J33" s="54">
        <f t="shared" si="7"/>
        <v>0.81357248498225965</v>
      </c>
      <c r="K33" s="55">
        <f t="shared" si="8"/>
        <v>0.44909189103156288</v>
      </c>
      <c r="L33" s="10"/>
      <c r="M33" s="10"/>
      <c r="N33" s="10"/>
      <c r="O33" s="100"/>
    </row>
    <row r="34" spans="2:15" x14ac:dyDescent="0.25">
      <c r="B34" s="24"/>
      <c r="C34" s="26"/>
      <c r="D34" s="26"/>
      <c r="E34" s="47">
        <v>2013</v>
      </c>
      <c r="F34" s="104">
        <v>1226.2724679999999</v>
      </c>
      <c r="G34" s="104">
        <v>1497.37165</v>
      </c>
      <c r="H34" s="105">
        <f t="shared" si="9"/>
        <v>2723.6441180000002</v>
      </c>
      <c r="I34" s="54">
        <f t="shared" si="6"/>
        <v>5.421901961840344E-2</v>
      </c>
      <c r="J34" s="54">
        <f t="shared" si="7"/>
        <v>0.63198708951114446</v>
      </c>
      <c r="K34" s="55">
        <f t="shared" si="8"/>
        <v>0.37185726112547868</v>
      </c>
      <c r="L34" s="10"/>
      <c r="M34" s="10"/>
      <c r="N34" s="10"/>
      <c r="O34" s="100"/>
    </row>
    <row r="35" spans="2:15" x14ac:dyDescent="0.25">
      <c r="B35" s="24"/>
      <c r="C35" s="26"/>
      <c r="D35" s="26"/>
      <c r="E35" s="47">
        <v>2014</v>
      </c>
      <c r="F35" s="104">
        <v>1127.7395180000001</v>
      </c>
      <c r="G35" s="104">
        <v>1509.494696</v>
      </c>
      <c r="H35" s="105">
        <f t="shared" si="9"/>
        <v>2637.2342140000001</v>
      </c>
      <c r="I35" s="54">
        <f t="shared" si="6"/>
        <v>3.5956993040302414E-2</v>
      </c>
      <c r="J35" s="54">
        <f t="shared" si="7"/>
        <v>0.23271912642745718</v>
      </c>
      <c r="K35" s="55">
        <f t="shared" si="8"/>
        <v>0.14857929831180325</v>
      </c>
      <c r="L35" s="10"/>
      <c r="M35" s="10"/>
      <c r="N35" s="10"/>
      <c r="O35" s="100"/>
    </row>
    <row r="36" spans="2:15" x14ac:dyDescent="0.25">
      <c r="B36" s="24"/>
      <c r="C36" s="26"/>
      <c r="D36" s="26"/>
      <c r="E36" s="47">
        <v>2015</v>
      </c>
      <c r="F36" s="104">
        <v>1044.417821</v>
      </c>
      <c r="G36" s="104">
        <v>868.16381699999999</v>
      </c>
      <c r="H36" s="105">
        <f t="shared" si="9"/>
        <v>1912.5816380000001</v>
      </c>
      <c r="I36" s="54">
        <f t="shared" si="6"/>
        <v>6.1668702606329812E-2</v>
      </c>
      <c r="J36" s="54">
        <f t="shared" si="7"/>
        <v>0.44103191068604508</v>
      </c>
      <c r="K36" s="55">
        <f t="shared" si="8"/>
        <v>0.23387019414645241</v>
      </c>
      <c r="L36" s="37"/>
      <c r="M36" s="56"/>
      <c r="N36" s="37"/>
      <c r="O36" s="85"/>
    </row>
    <row r="37" spans="2:15" x14ac:dyDescent="0.25">
      <c r="B37" s="24"/>
      <c r="C37" s="26"/>
      <c r="D37" s="26"/>
      <c r="E37" s="47">
        <v>2016</v>
      </c>
      <c r="F37" s="104">
        <v>1156.9400989999999</v>
      </c>
      <c r="G37" s="104">
        <v>974.50768300000004</v>
      </c>
      <c r="H37" s="105">
        <f t="shared" si="9"/>
        <v>2131.4477820000002</v>
      </c>
      <c r="I37" s="54">
        <f t="shared" ref="I37:I39" si="10">+H18/F37</f>
        <v>5.3135402648015577E-2</v>
      </c>
      <c r="J37" s="54">
        <f t="shared" ref="J37:J39" si="11">+I18/G37</f>
        <v>0.39253295143082007</v>
      </c>
      <c r="K37" s="55">
        <f t="shared" ref="K37:K39" si="12">+J18/H37</f>
        <v>0.20830951560229213</v>
      </c>
      <c r="L37" s="37"/>
      <c r="M37" s="56"/>
      <c r="N37" s="37"/>
      <c r="O37" s="85"/>
    </row>
    <row r="38" spans="2:15" x14ac:dyDescent="0.25">
      <c r="B38" s="24"/>
      <c r="C38" s="26"/>
      <c r="D38" s="26"/>
      <c r="E38" s="47">
        <v>2017</v>
      </c>
      <c r="F38" s="104">
        <v>1383.2624069999999</v>
      </c>
      <c r="G38" s="104">
        <v>1164.932006</v>
      </c>
      <c r="H38" s="105">
        <f t="shared" si="9"/>
        <v>2548.1944130000002</v>
      </c>
      <c r="I38" s="54">
        <f t="shared" si="10"/>
        <v>7.561210618514265E-2</v>
      </c>
      <c r="J38" s="54">
        <f t="shared" si="11"/>
        <v>0.37366740097962425</v>
      </c>
      <c r="K38" s="55">
        <f t="shared" si="12"/>
        <v>0.21187100020535207</v>
      </c>
      <c r="L38" s="37"/>
      <c r="M38" s="56"/>
      <c r="N38" s="37"/>
      <c r="O38" s="85"/>
    </row>
    <row r="39" spans="2:15" ht="15" customHeight="1" x14ac:dyDescent="0.25">
      <c r="B39" s="24"/>
      <c r="C39" s="26"/>
      <c r="D39" s="26"/>
      <c r="E39" s="47" t="s">
        <v>55</v>
      </c>
      <c r="F39" s="104">
        <v>430.42748699999999</v>
      </c>
      <c r="G39" s="104">
        <v>242.70931200000001</v>
      </c>
      <c r="H39" s="105">
        <f t="shared" si="9"/>
        <v>673.136799</v>
      </c>
      <c r="I39" s="54">
        <f t="shared" si="10"/>
        <v>0.159821249984437</v>
      </c>
      <c r="J39" s="54">
        <f t="shared" si="11"/>
        <v>0.49247733024763385</v>
      </c>
      <c r="K39" s="55">
        <f t="shared" si="12"/>
        <v>0.27976526209793501</v>
      </c>
      <c r="L39" s="58"/>
      <c r="M39" s="56"/>
      <c r="N39" s="56"/>
      <c r="O39" s="101"/>
    </row>
    <row r="40" spans="2:15" x14ac:dyDescent="0.25">
      <c r="B40" s="24"/>
      <c r="C40" s="26"/>
      <c r="D40" s="26"/>
      <c r="E40" s="48" t="s">
        <v>104</v>
      </c>
      <c r="F40" s="57"/>
      <c r="G40" s="57"/>
      <c r="H40" s="57"/>
      <c r="I40" s="57"/>
      <c r="J40" s="57"/>
      <c r="K40" s="57"/>
      <c r="L40" s="52"/>
      <c r="M40" s="52"/>
      <c r="N40" s="56"/>
      <c r="O40" s="101"/>
    </row>
    <row r="41" spans="2:15" x14ac:dyDescent="0.25">
      <c r="B41" s="28"/>
      <c r="C41" s="46"/>
      <c r="D41" s="46"/>
      <c r="E41" s="260" t="s">
        <v>15</v>
      </c>
      <c r="F41" s="260"/>
      <c r="G41" s="260"/>
      <c r="H41" s="260"/>
      <c r="I41" s="260"/>
      <c r="J41" s="260"/>
      <c r="K41" s="260"/>
      <c r="L41" s="46"/>
      <c r="M41" s="46"/>
      <c r="N41" s="46"/>
      <c r="O41" s="87"/>
    </row>
    <row r="42" spans="2:15" x14ac:dyDescent="0.25">
      <c r="B42" s="84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85"/>
    </row>
    <row r="43" spans="2:15" ht="15" customHeight="1" x14ac:dyDescent="0.25">
      <c r="B43" s="102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3"/>
    </row>
    <row r="44" spans="2:15" x14ac:dyDescent="0.25">
      <c r="B44" s="37"/>
      <c r="C44" s="44"/>
      <c r="D44" s="44"/>
      <c r="E44" s="44"/>
      <c r="F44" s="44"/>
      <c r="G44" s="44"/>
      <c r="H44" s="44"/>
      <c r="I44" s="44"/>
      <c r="J44" s="37"/>
      <c r="K44" s="44"/>
      <c r="L44" s="44"/>
      <c r="M44" s="44"/>
      <c r="N44" s="44"/>
      <c r="O44" s="44"/>
    </row>
    <row r="45" spans="2:15" x14ac:dyDescent="0.25">
      <c r="B45" s="37"/>
      <c r="C45" s="44"/>
      <c r="D45" s="44"/>
      <c r="E45" s="44"/>
      <c r="F45" s="44"/>
      <c r="G45" s="44"/>
      <c r="H45" s="44"/>
      <c r="I45" s="44"/>
      <c r="J45" s="37"/>
      <c r="K45" s="44"/>
      <c r="L45" s="44"/>
      <c r="M45" s="44"/>
      <c r="N45" s="44"/>
      <c r="O45" s="44"/>
    </row>
    <row r="46" spans="2:15" x14ac:dyDescent="0.25">
      <c r="B46" s="81" t="s">
        <v>5</v>
      </c>
      <c r="C46" s="106"/>
      <c r="D46" s="106"/>
      <c r="E46" s="106"/>
      <c r="F46" s="106"/>
      <c r="G46" s="106"/>
      <c r="H46" s="112"/>
      <c r="I46" s="112"/>
      <c r="J46" s="112"/>
      <c r="K46" s="112"/>
      <c r="L46" s="112"/>
      <c r="M46" s="112"/>
      <c r="N46" s="112"/>
      <c r="O46" s="107"/>
    </row>
    <row r="47" spans="2:15" x14ac:dyDescent="0.25">
      <c r="B47" s="28"/>
      <c r="C47" s="46"/>
      <c r="D47" s="46"/>
      <c r="E47" s="46"/>
      <c r="F47" s="46"/>
      <c r="H47" s="26"/>
      <c r="I47" s="26"/>
      <c r="J47" s="26"/>
      <c r="K47" s="26"/>
      <c r="L47" s="46"/>
      <c r="M47" s="46"/>
      <c r="N47" s="46"/>
      <c r="O47" s="85"/>
    </row>
    <row r="48" spans="2:15" x14ac:dyDescent="0.25">
      <c r="B48" s="28"/>
      <c r="C48" s="267" t="s">
        <v>59</v>
      </c>
      <c r="D48" s="267"/>
      <c r="E48" s="267"/>
      <c r="F48" s="267"/>
      <c r="G48" s="267"/>
      <c r="H48" s="26"/>
      <c r="I48" s="267" t="s">
        <v>61</v>
      </c>
      <c r="J48" s="267"/>
      <c r="K48" s="267"/>
      <c r="L48" s="267"/>
      <c r="M48" s="267"/>
      <c r="N48" s="267"/>
      <c r="O48" s="85"/>
    </row>
    <row r="49" spans="2:15" x14ac:dyDescent="0.25">
      <c r="B49" s="28"/>
      <c r="C49" s="267" t="s">
        <v>6</v>
      </c>
      <c r="D49" s="267"/>
      <c r="E49" s="267"/>
      <c r="F49" s="267"/>
      <c r="G49" s="267"/>
      <c r="H49" s="26"/>
      <c r="I49" s="267" t="s">
        <v>18</v>
      </c>
      <c r="J49" s="267"/>
      <c r="K49" s="267"/>
      <c r="L49" s="267"/>
      <c r="M49" s="267"/>
      <c r="N49" s="267"/>
      <c r="O49" s="85"/>
    </row>
    <row r="50" spans="2:15" x14ac:dyDescent="0.25">
      <c r="B50" s="28"/>
      <c r="C50" s="93" t="s">
        <v>2</v>
      </c>
      <c r="D50" s="93" t="s">
        <v>12</v>
      </c>
      <c r="E50" s="93" t="s">
        <v>13</v>
      </c>
      <c r="F50" s="93" t="s">
        <v>3</v>
      </c>
      <c r="G50" s="93" t="s">
        <v>16</v>
      </c>
      <c r="I50" s="144" t="s">
        <v>21</v>
      </c>
      <c r="J50" s="145"/>
      <c r="K50" s="145">
        <v>2016</v>
      </c>
      <c r="L50" s="146" t="s">
        <v>20</v>
      </c>
      <c r="M50" s="146">
        <v>2017</v>
      </c>
      <c r="N50" s="146" t="s">
        <v>20</v>
      </c>
      <c r="O50" s="85"/>
    </row>
    <row r="51" spans="2:15" x14ac:dyDescent="0.25">
      <c r="B51" s="28"/>
      <c r="C51" s="27">
        <v>2010</v>
      </c>
      <c r="D51" s="141">
        <v>238.26229537999998</v>
      </c>
      <c r="E51" s="141">
        <v>660.68425738999997</v>
      </c>
      <c r="F51" s="141">
        <f>+E51+D51</f>
        <v>898.94655276999993</v>
      </c>
      <c r="G51" s="142">
        <v>4.3539771037726105E-3</v>
      </c>
      <c r="I51" s="110" t="s">
        <v>23</v>
      </c>
      <c r="J51" s="64"/>
      <c r="K51" s="147">
        <f>+K73+K100</f>
        <v>349.45625425000003</v>
      </c>
      <c r="L51" s="148">
        <f>+K51/K53</f>
        <v>0.72054741658384414</v>
      </c>
      <c r="M51" s="147">
        <f>+M73+M100</f>
        <v>528.48528252999995</v>
      </c>
      <c r="N51" s="148">
        <f>+M51/M53</f>
        <v>0.62406281502172944</v>
      </c>
      <c r="O51" s="85"/>
    </row>
    <row r="52" spans="2:15" x14ac:dyDescent="0.25">
      <c r="B52" s="28"/>
      <c r="C52" s="27">
        <v>2011</v>
      </c>
      <c r="D52" s="141">
        <v>412.13020549000004</v>
      </c>
      <c r="E52" s="141">
        <v>665.23165798000002</v>
      </c>
      <c r="F52" s="141">
        <f t="shared" ref="F52:F58" si="13">+E52+D52</f>
        <v>1077.3618634700001</v>
      </c>
      <c r="G52" s="142">
        <f>+F52/F51-1</f>
        <v>0.1984715444430305</v>
      </c>
      <c r="I52" s="110" t="s">
        <v>1</v>
      </c>
      <c r="J52" s="64"/>
      <c r="K52" s="147">
        <f>+K74+K101</f>
        <v>135.53091828999999</v>
      </c>
      <c r="L52" s="148">
        <f>+K52/K53</f>
        <v>0.27945258341615603</v>
      </c>
      <c r="M52" s="147">
        <f>+M74+M101</f>
        <v>318.36101212</v>
      </c>
      <c r="N52" s="148">
        <f>+M52/M53</f>
        <v>0.3759371849782705</v>
      </c>
      <c r="O52" s="85"/>
    </row>
    <row r="53" spans="2:15" x14ac:dyDescent="0.25">
      <c r="B53" s="28"/>
      <c r="C53" s="27">
        <v>2012</v>
      </c>
      <c r="D53" s="141">
        <v>277.60622595999996</v>
      </c>
      <c r="E53" s="141">
        <v>876.83252845000004</v>
      </c>
      <c r="F53" s="141">
        <f t="shared" si="13"/>
        <v>1154.43875441</v>
      </c>
      <c r="G53" s="142">
        <f t="shared" ref="G53:G58" si="14">+F53/F52-1</f>
        <v>7.1542249223253807E-2</v>
      </c>
      <c r="I53" s="136" t="s">
        <v>3</v>
      </c>
      <c r="J53" s="75"/>
      <c r="K53" s="149">
        <f>+K75+K102</f>
        <v>484.98717253999996</v>
      </c>
      <c r="L53" s="150">
        <f>+L52+L51</f>
        <v>1.0000000000000002</v>
      </c>
      <c r="M53" s="149">
        <f>+M75+M102</f>
        <v>846.84629465</v>
      </c>
      <c r="N53" s="150">
        <f>+N52+N51</f>
        <v>1</v>
      </c>
      <c r="O53" s="85"/>
    </row>
    <row r="54" spans="2:15" x14ac:dyDescent="0.25">
      <c r="B54" s="28"/>
      <c r="C54" s="27">
        <v>2013</v>
      </c>
      <c r="D54" s="141">
        <v>262.33589410000002</v>
      </c>
      <c r="E54" s="141">
        <v>857.79308040000001</v>
      </c>
      <c r="F54" s="141">
        <f t="shared" si="13"/>
        <v>1120.1289744999999</v>
      </c>
      <c r="G54" s="143">
        <f t="shared" si="14"/>
        <v>-2.9719878840636094E-2</v>
      </c>
      <c r="H54" s="26"/>
      <c r="I54" s="36"/>
      <c r="J54" s="36"/>
      <c r="K54" s="36"/>
      <c r="L54" s="36"/>
      <c r="M54" s="36"/>
      <c r="N54" s="36"/>
      <c r="O54" s="85"/>
    </row>
    <row r="55" spans="2:15" x14ac:dyDescent="0.25">
      <c r="B55" s="28"/>
      <c r="C55" s="27">
        <v>2014</v>
      </c>
      <c r="D55" s="141">
        <v>193.49702203999999</v>
      </c>
      <c r="E55" s="141">
        <v>669.38101065000001</v>
      </c>
      <c r="F55" s="141">
        <f t="shared" si="13"/>
        <v>862.87803269000005</v>
      </c>
      <c r="G55" s="143">
        <f t="shared" si="14"/>
        <v>-0.22966189400183212</v>
      </c>
      <c r="H55" s="26"/>
      <c r="I55" s="36"/>
      <c r="J55" s="115"/>
      <c r="K55" s="115"/>
      <c r="L55" s="36"/>
      <c r="M55" s="36"/>
      <c r="N55" s="36"/>
      <c r="O55" s="85"/>
    </row>
    <row r="56" spans="2:15" x14ac:dyDescent="0.25">
      <c r="B56" s="24"/>
      <c r="C56" s="27">
        <v>2015</v>
      </c>
      <c r="D56" s="141">
        <v>121.27331190999999</v>
      </c>
      <c r="E56" s="141">
        <v>425.64772506000003</v>
      </c>
      <c r="F56" s="141">
        <f t="shared" si="13"/>
        <v>546.92103697000005</v>
      </c>
      <c r="G56" s="142">
        <f t="shared" si="14"/>
        <v>-0.36616646124946794</v>
      </c>
      <c r="I56" s="151" t="s">
        <v>29</v>
      </c>
      <c r="J56" s="78"/>
      <c r="K56" s="77">
        <v>2016</v>
      </c>
      <c r="L56" s="45" t="s">
        <v>20</v>
      </c>
      <c r="M56" s="45">
        <v>2017</v>
      </c>
      <c r="N56" s="45" t="s">
        <v>20</v>
      </c>
      <c r="O56" s="40"/>
    </row>
    <row r="57" spans="2:15" x14ac:dyDescent="0.25">
      <c r="B57" s="24"/>
      <c r="C57" s="27">
        <v>2016</v>
      </c>
      <c r="D57" s="222">
        <f>+E92</f>
        <v>103.2023432</v>
      </c>
      <c r="E57" s="222">
        <f>+E119</f>
        <v>381.78482933999999</v>
      </c>
      <c r="F57" s="141">
        <f t="shared" si="13"/>
        <v>484.98717253999996</v>
      </c>
      <c r="G57" s="142">
        <f t="shared" si="14"/>
        <v>-0.11324096211972423</v>
      </c>
      <c r="I57" s="137" t="s">
        <v>31</v>
      </c>
      <c r="J57" s="138"/>
      <c r="K57" s="147">
        <f>+K79+K106</f>
        <v>0</v>
      </c>
      <c r="L57" s="148">
        <f t="shared" ref="L57:L63" si="15">+K57/K$63</f>
        <v>0</v>
      </c>
      <c r="M57" s="147">
        <f>+M79+M106</f>
        <v>0</v>
      </c>
      <c r="N57" s="148">
        <f t="shared" ref="N57:N63" si="16">+M57/M$63</f>
        <v>0</v>
      </c>
      <c r="O57" s="40"/>
    </row>
    <row r="58" spans="2:15" x14ac:dyDescent="0.25">
      <c r="B58" s="114"/>
      <c r="C58" s="27">
        <v>2017</v>
      </c>
      <c r="D58" s="222">
        <f>+G92</f>
        <v>175.68049903999997</v>
      </c>
      <c r="E58" s="222">
        <f>+G119</f>
        <v>671.16579560999992</v>
      </c>
      <c r="F58" s="141">
        <f t="shared" si="13"/>
        <v>846.84629464999989</v>
      </c>
      <c r="G58" s="142">
        <f t="shared" si="14"/>
        <v>0.74612101638658324</v>
      </c>
      <c r="H58" s="19"/>
      <c r="I58" s="139" t="s">
        <v>33</v>
      </c>
      <c r="J58" s="140"/>
      <c r="K58" s="147">
        <f>+K80+K107</f>
        <v>24.752079719999998</v>
      </c>
      <c r="L58" s="148">
        <f t="shared" si="15"/>
        <v>7.0830266790109966E-2</v>
      </c>
      <c r="M58" s="147">
        <f>+M80+M107</f>
        <v>19.643391900000001</v>
      </c>
      <c r="N58" s="148">
        <f t="shared" si="16"/>
        <v>3.7169231668972583E-2</v>
      </c>
      <c r="O58" s="40"/>
    </row>
    <row r="59" spans="2:15" x14ac:dyDescent="0.25">
      <c r="B59" s="114"/>
      <c r="C59" s="260" t="s">
        <v>17</v>
      </c>
      <c r="D59" s="260"/>
      <c r="E59" s="260"/>
      <c r="F59" s="260"/>
      <c r="G59" s="260"/>
      <c r="H59" s="19"/>
      <c r="I59" s="137" t="s">
        <v>35</v>
      </c>
      <c r="J59" s="138"/>
      <c r="K59" s="147">
        <f>+K81+K108</f>
        <v>313.66381289999998</v>
      </c>
      <c r="L59" s="148">
        <f t="shared" si="15"/>
        <v>0.89757676128356201</v>
      </c>
      <c r="M59" s="147">
        <f>+M81+M108</f>
        <v>494.47496368000003</v>
      </c>
      <c r="N59" s="148">
        <f t="shared" si="16"/>
        <v>0.93564566512205682</v>
      </c>
      <c r="O59" s="40"/>
    </row>
    <row r="60" spans="2:15" x14ac:dyDescent="0.25">
      <c r="B60" s="114"/>
      <c r="C60" s="51"/>
      <c r="D60" s="51"/>
      <c r="E60" s="51"/>
      <c r="F60" s="51"/>
      <c r="G60" s="51"/>
      <c r="H60" s="19"/>
      <c r="I60" s="110" t="s">
        <v>37</v>
      </c>
      <c r="J60" s="64"/>
      <c r="K60" s="147">
        <f>+K82+K109</f>
        <v>11.04036163</v>
      </c>
      <c r="L60" s="148">
        <f t="shared" si="15"/>
        <v>3.1592971926328033E-2</v>
      </c>
      <c r="M60" s="147">
        <f>+M82+M109</f>
        <v>14.36692695</v>
      </c>
      <c r="N60" s="148">
        <f t="shared" si="16"/>
        <v>2.7185103208970527E-2</v>
      </c>
      <c r="O60" s="40"/>
    </row>
    <row r="61" spans="2:15" x14ac:dyDescent="0.25">
      <c r="B61" s="114"/>
      <c r="C61" s="51"/>
      <c r="D61" s="51"/>
      <c r="E61" s="51"/>
      <c r="F61" s="51"/>
      <c r="G61" s="51"/>
      <c r="H61" s="19"/>
      <c r="I61" s="110" t="s">
        <v>41</v>
      </c>
      <c r="J61" s="64"/>
      <c r="K61" s="147">
        <f>+K84+K111</f>
        <v>0</v>
      </c>
      <c r="L61" s="148">
        <f t="shared" si="15"/>
        <v>0</v>
      </c>
      <c r="M61" s="147">
        <f>+M84+M111</f>
        <v>0</v>
      </c>
      <c r="N61" s="148">
        <f t="shared" si="16"/>
        <v>0</v>
      </c>
      <c r="O61" s="40"/>
    </row>
    <row r="62" spans="2:15" x14ac:dyDescent="0.25">
      <c r="B62" s="114"/>
      <c r="C62" s="51"/>
      <c r="D62" s="51"/>
      <c r="E62" s="51"/>
      <c r="F62" s="51"/>
      <c r="G62" s="51"/>
      <c r="H62" s="19"/>
      <c r="I62" s="110" t="s">
        <v>39</v>
      </c>
      <c r="J62" s="64"/>
      <c r="K62" s="104">
        <f>+K83+K110</f>
        <v>0</v>
      </c>
      <c r="L62" s="73">
        <f t="shared" si="15"/>
        <v>0</v>
      </c>
      <c r="M62" s="104">
        <f>+M83+M110</f>
        <v>0</v>
      </c>
      <c r="N62" s="73">
        <f t="shared" si="16"/>
        <v>0</v>
      </c>
      <c r="O62" s="40"/>
    </row>
    <row r="63" spans="2:15" x14ac:dyDescent="0.25">
      <c r="B63" s="114"/>
      <c r="C63" s="51"/>
      <c r="D63" s="51"/>
      <c r="E63" s="51"/>
      <c r="F63" s="51"/>
      <c r="G63" s="51"/>
      <c r="H63" s="19"/>
      <c r="I63" s="136" t="s">
        <v>3</v>
      </c>
      <c r="J63" s="75"/>
      <c r="K63" s="149">
        <f>SUM(K57:K62)</f>
        <v>349.45625424999997</v>
      </c>
      <c r="L63" s="150">
        <f t="shared" si="15"/>
        <v>1</v>
      </c>
      <c r="M63" s="149">
        <f>SUM(M57:M62)</f>
        <v>528.48528253000006</v>
      </c>
      <c r="N63" s="150">
        <f t="shared" si="16"/>
        <v>1</v>
      </c>
      <c r="O63" s="40"/>
    </row>
    <row r="64" spans="2:15" x14ac:dyDescent="0.25">
      <c r="B64" s="114"/>
      <c r="C64" s="51"/>
      <c r="D64" s="51"/>
      <c r="E64" s="51"/>
      <c r="F64" s="51"/>
      <c r="G64" s="51"/>
      <c r="H64" s="10"/>
      <c r="I64" s="260" t="s">
        <v>62</v>
      </c>
      <c r="J64" s="260"/>
      <c r="K64" s="260"/>
      <c r="L64" s="260"/>
      <c r="M64" s="260"/>
      <c r="N64" s="260"/>
      <c r="O64" s="40"/>
    </row>
    <row r="65" spans="2:15" x14ac:dyDescent="0.25">
      <c r="B65" s="114"/>
      <c r="C65" s="51"/>
      <c r="D65" s="51"/>
      <c r="E65" s="51"/>
      <c r="F65" s="51"/>
      <c r="G65" s="51"/>
      <c r="H65" s="19"/>
      <c r="I65" s="19"/>
      <c r="J65" s="19"/>
      <c r="K65" s="19"/>
      <c r="L65" s="36"/>
      <c r="M65" s="36"/>
      <c r="N65" s="36"/>
      <c r="O65" s="40"/>
    </row>
    <row r="66" spans="2:15" x14ac:dyDescent="0.25">
      <c r="B66" s="116"/>
      <c r="C66" s="117"/>
      <c r="D66" s="117"/>
      <c r="E66" s="117"/>
      <c r="F66" s="117"/>
      <c r="G66" s="117"/>
      <c r="H66" s="118"/>
      <c r="I66" s="118"/>
      <c r="J66" s="118"/>
      <c r="K66" s="118"/>
      <c r="L66" s="42"/>
      <c r="M66" s="42"/>
      <c r="N66" s="42"/>
      <c r="O66" s="43"/>
    </row>
    <row r="67" spans="2:15" x14ac:dyDescent="0.25">
      <c r="B67" s="115"/>
      <c r="C67" s="115"/>
      <c r="D67" s="115"/>
      <c r="E67" s="115"/>
      <c r="F67" s="115"/>
      <c r="G67" s="115"/>
      <c r="H67" s="119"/>
      <c r="I67" s="119"/>
      <c r="J67" s="119"/>
      <c r="K67" s="119"/>
      <c r="L67" s="36"/>
      <c r="M67" s="36"/>
      <c r="N67" s="36"/>
      <c r="O67" s="36"/>
    </row>
    <row r="68" spans="2:15" x14ac:dyDescent="0.25">
      <c r="B68" s="115"/>
      <c r="C68" s="115"/>
      <c r="D68" s="115"/>
      <c r="E68" s="115"/>
      <c r="F68" s="115"/>
      <c r="G68" s="115"/>
      <c r="H68" s="119"/>
      <c r="I68" s="119"/>
      <c r="J68" s="119"/>
      <c r="K68" s="119"/>
      <c r="L68" s="36"/>
      <c r="M68" s="36"/>
      <c r="N68" s="36"/>
      <c r="O68" s="36"/>
    </row>
    <row r="69" spans="2:15" x14ac:dyDescent="0.25">
      <c r="B69" s="156" t="s">
        <v>65</v>
      </c>
      <c r="C69" s="157"/>
      <c r="D69" s="157"/>
      <c r="E69" s="157"/>
      <c r="F69" s="157"/>
      <c r="G69" s="157"/>
      <c r="H69" s="113"/>
      <c r="I69" s="113"/>
      <c r="J69" s="113"/>
      <c r="K69" s="113"/>
      <c r="L69" s="120"/>
      <c r="M69" s="120"/>
      <c r="N69" s="120"/>
      <c r="O69" s="121"/>
    </row>
    <row r="70" spans="2:15" x14ac:dyDescent="0.25">
      <c r="B70" s="153" t="s">
        <v>64</v>
      </c>
      <c r="C70" s="154"/>
      <c r="D70" s="154"/>
      <c r="E70" s="155"/>
      <c r="F70" s="155"/>
      <c r="G70" s="155"/>
      <c r="H70" s="119"/>
      <c r="I70" s="119"/>
      <c r="J70" s="119"/>
      <c r="K70" s="119"/>
      <c r="L70" s="36"/>
      <c r="M70" s="36"/>
      <c r="N70" s="36"/>
      <c r="O70" s="40"/>
    </row>
    <row r="71" spans="2:15" x14ac:dyDescent="0.25">
      <c r="B71" s="28" t="s">
        <v>18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40"/>
    </row>
    <row r="72" spans="2:15" x14ac:dyDescent="0.25">
      <c r="B72" s="108" t="s">
        <v>19</v>
      </c>
      <c r="C72" s="61"/>
      <c r="D72" s="62"/>
      <c r="E72" s="45">
        <v>2016</v>
      </c>
      <c r="F72" s="45" t="s">
        <v>20</v>
      </c>
      <c r="G72" s="45">
        <v>2017</v>
      </c>
      <c r="H72" s="45" t="s">
        <v>20</v>
      </c>
      <c r="I72" s="36"/>
      <c r="J72" s="45" t="s">
        <v>21</v>
      </c>
      <c r="K72" s="45">
        <v>2016</v>
      </c>
      <c r="L72" s="45" t="s">
        <v>20</v>
      </c>
      <c r="M72" s="45">
        <v>2017</v>
      </c>
      <c r="N72" s="45" t="s">
        <v>20</v>
      </c>
      <c r="O72" s="40"/>
    </row>
    <row r="73" spans="2:15" x14ac:dyDescent="0.25">
      <c r="B73" s="109" t="s">
        <v>22</v>
      </c>
      <c r="C73" s="63"/>
      <c r="D73" s="64"/>
      <c r="E73" s="158"/>
      <c r="F73" s="65" t="str">
        <f t="shared" ref="F73:F91" si="17">+IF(E73="","",+E73/E$92)</f>
        <v/>
      </c>
      <c r="G73" s="158"/>
      <c r="H73" s="65" t="str">
        <f t="shared" ref="H73:H91" si="18">+IF(G73="","",+G73/G$92)</f>
        <v/>
      </c>
      <c r="I73" s="36"/>
      <c r="J73" s="66" t="s">
        <v>23</v>
      </c>
      <c r="K73" s="67">
        <f>+SUM(E73:E81)</f>
        <v>88.271389040000003</v>
      </c>
      <c r="L73" s="60">
        <f>+K73/K75</f>
        <v>0.85532349656960116</v>
      </c>
      <c r="M73" s="67">
        <f>+SUM(G73:G81)</f>
        <v>133.11464598999999</v>
      </c>
      <c r="N73" s="60">
        <f>+M73/M75</f>
        <v>0.75770871962113251</v>
      </c>
      <c r="O73" s="40"/>
    </row>
    <row r="74" spans="2:15" x14ac:dyDescent="0.25">
      <c r="B74" s="109" t="s">
        <v>24</v>
      </c>
      <c r="C74" s="63"/>
      <c r="D74" s="64"/>
      <c r="E74" s="158"/>
      <c r="F74" s="65" t="str">
        <f t="shared" si="17"/>
        <v/>
      </c>
      <c r="G74" s="158"/>
      <c r="H74" s="65" t="str">
        <f t="shared" si="18"/>
        <v/>
      </c>
      <c r="I74" s="36"/>
      <c r="J74" s="59" t="s">
        <v>1</v>
      </c>
      <c r="K74" s="67">
        <f>+SUM(E82:E91)</f>
        <v>14.930954160000001</v>
      </c>
      <c r="L74" s="60">
        <f>+K74/K75</f>
        <v>0.14467650343039887</v>
      </c>
      <c r="M74" s="67">
        <f>+SUM(G82:G91)</f>
        <v>42.565853050000001</v>
      </c>
      <c r="N74" s="60">
        <f>+M74/M75</f>
        <v>0.24229128037886752</v>
      </c>
      <c r="O74" s="40"/>
    </row>
    <row r="75" spans="2:15" x14ac:dyDescent="0.25">
      <c r="B75" s="109" t="s">
        <v>25</v>
      </c>
      <c r="C75" s="63"/>
      <c r="D75" s="64"/>
      <c r="E75" s="158">
        <v>6.1880198899999996</v>
      </c>
      <c r="F75" s="65">
        <f t="shared" si="17"/>
        <v>5.996007162364507E-2</v>
      </c>
      <c r="G75" s="158">
        <v>4.9108479200000001</v>
      </c>
      <c r="H75" s="65">
        <f t="shared" si="18"/>
        <v>2.7953289903177411E-2</v>
      </c>
      <c r="I75" s="36"/>
      <c r="J75" s="68" t="s">
        <v>3</v>
      </c>
      <c r="K75" s="69">
        <f>SUM(K73:K74)</f>
        <v>103.2023432</v>
      </c>
      <c r="L75" s="70">
        <f>+L74+L73</f>
        <v>1</v>
      </c>
      <c r="M75" s="69">
        <f>SUM(M73:M74)</f>
        <v>175.68049903999997</v>
      </c>
      <c r="N75" s="70">
        <f>+N74+N73</f>
        <v>1</v>
      </c>
      <c r="O75" s="40"/>
    </row>
    <row r="76" spans="2:15" x14ac:dyDescent="0.25">
      <c r="B76" s="109" t="s">
        <v>26</v>
      </c>
      <c r="C76" s="63"/>
      <c r="D76" s="64"/>
      <c r="E76" s="158">
        <v>79.32327875</v>
      </c>
      <c r="F76" s="65">
        <f t="shared" si="17"/>
        <v>0.76861897017470049</v>
      </c>
      <c r="G76" s="158">
        <v>124.61206627</v>
      </c>
      <c r="H76" s="65">
        <f t="shared" si="18"/>
        <v>0.70931074849478648</v>
      </c>
      <c r="I76" s="36"/>
      <c r="J76" s="36"/>
      <c r="K76" s="36"/>
      <c r="L76" s="36"/>
      <c r="M76" s="36"/>
      <c r="N76" s="36"/>
      <c r="O76" s="40"/>
    </row>
    <row r="77" spans="2:15" x14ac:dyDescent="0.25">
      <c r="B77" s="109" t="s">
        <v>27</v>
      </c>
      <c r="C77" s="63"/>
      <c r="D77" s="64"/>
      <c r="E77" s="158">
        <v>1.5357280200000001</v>
      </c>
      <c r="F77" s="65">
        <f t="shared" si="17"/>
        <v>1.4880747591397712E-2</v>
      </c>
      <c r="G77" s="158">
        <v>2.2559464600000001</v>
      </c>
      <c r="H77" s="65">
        <f t="shared" si="18"/>
        <v>1.2841188819063822E-2</v>
      </c>
      <c r="I77" s="36"/>
      <c r="J77" s="36"/>
      <c r="K77" s="115"/>
      <c r="L77" s="115"/>
      <c r="M77" s="36"/>
      <c r="N77" s="36"/>
      <c r="O77" s="40"/>
    </row>
    <row r="78" spans="2:15" x14ac:dyDescent="0.25">
      <c r="B78" s="109" t="s">
        <v>28</v>
      </c>
      <c r="C78" s="63"/>
      <c r="D78" s="64"/>
      <c r="E78" s="158">
        <v>1.2243623799999999</v>
      </c>
      <c r="F78" s="65">
        <f t="shared" si="17"/>
        <v>1.1863707179857907E-2</v>
      </c>
      <c r="G78" s="158">
        <v>1.3357853400000002</v>
      </c>
      <c r="H78" s="65">
        <f t="shared" si="18"/>
        <v>7.6034924041049126E-3</v>
      </c>
      <c r="I78" s="36"/>
      <c r="J78" s="71" t="s">
        <v>29</v>
      </c>
      <c r="K78" s="45">
        <v>2016</v>
      </c>
      <c r="L78" s="45" t="s">
        <v>20</v>
      </c>
      <c r="M78" s="45">
        <v>2017</v>
      </c>
      <c r="N78" s="45" t="s">
        <v>20</v>
      </c>
      <c r="O78" s="40"/>
    </row>
    <row r="79" spans="2:15" x14ac:dyDescent="0.25">
      <c r="B79" s="110" t="s">
        <v>30</v>
      </c>
      <c r="C79" s="63"/>
      <c r="D79" s="64"/>
      <c r="E79" s="158"/>
      <c r="F79" s="65" t="str">
        <f t="shared" si="17"/>
        <v/>
      </c>
      <c r="G79" s="158"/>
      <c r="H79" s="65" t="str">
        <f t="shared" si="18"/>
        <v/>
      </c>
      <c r="I79" s="36"/>
      <c r="J79" s="72" t="s">
        <v>31</v>
      </c>
      <c r="K79" s="67">
        <f>+E73+E74</f>
        <v>0</v>
      </c>
      <c r="L79" s="60">
        <f>+K79/K$85</f>
        <v>0</v>
      </c>
      <c r="M79" s="67">
        <f>+G73+G74</f>
        <v>0</v>
      </c>
      <c r="N79" s="60">
        <f t="shared" ref="N79:N85" si="19">+M79/M$85</f>
        <v>0</v>
      </c>
      <c r="O79" s="40"/>
    </row>
    <row r="80" spans="2:15" x14ac:dyDescent="0.25">
      <c r="B80" s="109" t="s">
        <v>32</v>
      </c>
      <c r="C80" s="63"/>
      <c r="D80" s="64"/>
      <c r="E80" s="158"/>
      <c r="F80" s="65" t="str">
        <f t="shared" si="17"/>
        <v/>
      </c>
      <c r="G80" s="158"/>
      <c r="H80" s="65" t="str">
        <f t="shared" si="18"/>
        <v/>
      </c>
      <c r="I80" s="36"/>
      <c r="J80" s="72" t="s">
        <v>33</v>
      </c>
      <c r="K80" s="67">
        <f>+E75</f>
        <v>6.1880198899999996</v>
      </c>
      <c r="L80" s="60">
        <f t="shared" ref="L80:L85" si="20">+K80/K$85</f>
        <v>7.0102214967931578E-2</v>
      </c>
      <c r="M80" s="67">
        <f>+G75</f>
        <v>4.9108479200000001</v>
      </c>
      <c r="N80" s="60">
        <f t="shared" si="19"/>
        <v>3.6891867784172444E-2</v>
      </c>
      <c r="O80" s="40"/>
    </row>
    <row r="81" spans="2:15" x14ac:dyDescent="0.25">
      <c r="B81" s="109" t="s">
        <v>34</v>
      </c>
      <c r="C81" s="63"/>
      <c r="D81" s="64"/>
      <c r="E81" s="158"/>
      <c r="F81" s="65" t="str">
        <f t="shared" si="17"/>
        <v/>
      </c>
      <c r="G81" s="158"/>
      <c r="H81" s="65" t="str">
        <f t="shared" si="18"/>
        <v/>
      </c>
      <c r="I81" s="36"/>
      <c r="J81" s="72" t="s">
        <v>35</v>
      </c>
      <c r="K81" s="67">
        <f>+E76</f>
        <v>79.32327875</v>
      </c>
      <c r="L81" s="60">
        <f t="shared" si="20"/>
        <v>0.89862955157593383</v>
      </c>
      <c r="M81" s="67">
        <f>+G76</f>
        <v>124.61206627</v>
      </c>
      <c r="N81" s="60">
        <f t="shared" si="19"/>
        <v>0.93612588865211177</v>
      </c>
      <c r="O81" s="40"/>
    </row>
    <row r="82" spans="2:15" x14ac:dyDescent="0.25">
      <c r="B82" s="109" t="s">
        <v>36</v>
      </c>
      <c r="C82" s="63"/>
      <c r="D82" s="64"/>
      <c r="E82" s="158"/>
      <c r="F82" s="65" t="str">
        <f t="shared" si="17"/>
        <v/>
      </c>
      <c r="G82" s="158"/>
      <c r="H82" s="65" t="str">
        <f t="shared" si="18"/>
        <v/>
      </c>
      <c r="I82" s="36"/>
      <c r="J82" s="72" t="s">
        <v>37</v>
      </c>
      <c r="K82" s="67">
        <f>+E77+E78</f>
        <v>2.7600904000000002</v>
      </c>
      <c r="L82" s="60">
        <f t="shared" si="20"/>
        <v>3.1268233456134588E-2</v>
      </c>
      <c r="M82" s="67">
        <f>+G77+G78</f>
        <v>3.5917318000000003</v>
      </c>
      <c r="N82" s="60">
        <f t="shared" si="19"/>
        <v>2.6982243563715921E-2</v>
      </c>
      <c r="O82" s="40"/>
    </row>
    <row r="83" spans="2:15" x14ac:dyDescent="0.25">
      <c r="B83" s="109" t="s">
        <v>38</v>
      </c>
      <c r="C83" s="63"/>
      <c r="D83" s="64"/>
      <c r="E83" s="158"/>
      <c r="F83" s="65" t="str">
        <f t="shared" si="17"/>
        <v/>
      </c>
      <c r="G83" s="158"/>
      <c r="H83" s="65" t="str">
        <f t="shared" si="18"/>
        <v/>
      </c>
      <c r="I83" s="36"/>
      <c r="J83" s="73" t="s">
        <v>39</v>
      </c>
      <c r="K83" s="67">
        <f>+E79</f>
        <v>0</v>
      </c>
      <c r="L83" s="60">
        <f t="shared" si="20"/>
        <v>0</v>
      </c>
      <c r="M83" s="67">
        <f>+G79</f>
        <v>0</v>
      </c>
      <c r="N83" s="60">
        <f t="shared" si="19"/>
        <v>0</v>
      </c>
      <c r="O83" s="40"/>
    </row>
    <row r="84" spans="2:15" ht="15" customHeight="1" x14ac:dyDescent="0.25">
      <c r="B84" s="110" t="s">
        <v>40</v>
      </c>
      <c r="C84" s="63"/>
      <c r="D84" s="64"/>
      <c r="E84" s="158"/>
      <c r="F84" s="65" t="str">
        <f t="shared" si="17"/>
        <v/>
      </c>
      <c r="G84" s="158"/>
      <c r="H84" s="65" t="str">
        <f t="shared" si="18"/>
        <v/>
      </c>
      <c r="I84" s="36"/>
      <c r="J84" s="72" t="s">
        <v>41</v>
      </c>
      <c r="K84" s="67">
        <f>+E80+E81</f>
        <v>0</v>
      </c>
      <c r="L84" s="60">
        <f t="shared" si="20"/>
        <v>0</v>
      </c>
      <c r="M84" s="67">
        <f>+G80+G81</f>
        <v>0</v>
      </c>
      <c r="N84" s="60">
        <f t="shared" si="19"/>
        <v>0</v>
      </c>
      <c r="O84" s="40"/>
    </row>
    <row r="85" spans="2:15" x14ac:dyDescent="0.25">
      <c r="B85" s="110" t="s">
        <v>42</v>
      </c>
      <c r="C85" s="63"/>
      <c r="D85" s="64"/>
      <c r="E85" s="158"/>
      <c r="F85" s="65" t="str">
        <f t="shared" si="17"/>
        <v/>
      </c>
      <c r="G85" s="158"/>
      <c r="H85" s="65" t="str">
        <f t="shared" si="18"/>
        <v/>
      </c>
      <c r="I85" s="36"/>
      <c r="J85" s="68" t="s">
        <v>3</v>
      </c>
      <c r="K85" s="69">
        <f>SUM(K79:K84)</f>
        <v>88.271389040000003</v>
      </c>
      <c r="L85" s="70">
        <f t="shared" si="20"/>
        <v>1</v>
      </c>
      <c r="M85" s="69">
        <f>SUM(M79:M84)</f>
        <v>133.11464598999999</v>
      </c>
      <c r="N85" s="70">
        <f t="shared" si="19"/>
        <v>1</v>
      </c>
      <c r="O85" s="40"/>
    </row>
    <row r="86" spans="2:15" x14ac:dyDescent="0.25">
      <c r="B86" s="109" t="s">
        <v>43</v>
      </c>
      <c r="C86" s="63"/>
      <c r="D86" s="64"/>
      <c r="E86" s="158"/>
      <c r="F86" s="65" t="str">
        <f t="shared" si="17"/>
        <v/>
      </c>
      <c r="G86" s="158"/>
      <c r="H86" s="65" t="str">
        <f t="shared" si="18"/>
        <v/>
      </c>
      <c r="I86" s="36"/>
      <c r="J86" s="36"/>
      <c r="K86" s="36"/>
      <c r="L86" s="36"/>
      <c r="M86" s="36"/>
      <c r="N86" s="36"/>
      <c r="O86" s="40"/>
    </row>
    <row r="87" spans="2:15" x14ac:dyDescent="0.25">
      <c r="B87" s="109" t="s">
        <v>44</v>
      </c>
      <c r="C87" s="63"/>
      <c r="D87" s="64"/>
      <c r="E87" s="158"/>
      <c r="F87" s="65" t="str">
        <f t="shared" si="17"/>
        <v/>
      </c>
      <c r="G87" s="158"/>
      <c r="H87" s="65" t="str">
        <f t="shared" si="18"/>
        <v/>
      </c>
      <c r="I87" s="36"/>
      <c r="J87" s="36"/>
      <c r="K87" s="36"/>
      <c r="L87" s="36"/>
      <c r="M87" s="36"/>
      <c r="N87" s="36"/>
      <c r="O87" s="40"/>
    </row>
    <row r="88" spans="2:15" x14ac:dyDescent="0.25">
      <c r="B88" s="109" t="s">
        <v>45</v>
      </c>
      <c r="C88" s="63"/>
      <c r="D88" s="64"/>
      <c r="E88" s="158">
        <v>4.75</v>
      </c>
      <c r="F88" s="65">
        <f t="shared" si="17"/>
        <v>4.6026086741022758E-2</v>
      </c>
      <c r="G88" s="158">
        <v>4.5999999999999996</v>
      </c>
      <c r="H88" s="65">
        <f t="shared" si="18"/>
        <v>2.6183896477620119E-2</v>
      </c>
      <c r="I88" s="36"/>
      <c r="J88" s="36"/>
      <c r="K88" s="36"/>
      <c r="L88" s="36"/>
      <c r="M88" s="36"/>
      <c r="N88" s="36"/>
      <c r="O88" s="40"/>
    </row>
    <row r="89" spans="2:15" x14ac:dyDescent="0.25">
      <c r="B89" s="109" t="s">
        <v>46</v>
      </c>
      <c r="C89" s="63"/>
      <c r="D89" s="64"/>
      <c r="E89" s="158">
        <v>10.180954160000001</v>
      </c>
      <c r="F89" s="65">
        <f t="shared" si="17"/>
        <v>9.8650416689376103E-2</v>
      </c>
      <c r="G89" s="158">
        <v>37.96585305</v>
      </c>
      <c r="H89" s="65">
        <f t="shared" si="18"/>
        <v>0.2161073839012474</v>
      </c>
      <c r="I89" s="36"/>
      <c r="J89" s="36"/>
      <c r="K89" s="36"/>
      <c r="L89" s="36"/>
      <c r="M89" s="36"/>
      <c r="N89" s="36"/>
      <c r="O89" s="40"/>
    </row>
    <row r="90" spans="2:15" x14ac:dyDescent="0.25">
      <c r="B90" s="109" t="s">
        <v>47</v>
      </c>
      <c r="C90" s="63"/>
      <c r="D90" s="64"/>
      <c r="E90" s="158"/>
      <c r="F90" s="65" t="str">
        <f t="shared" si="17"/>
        <v/>
      </c>
      <c r="G90" s="158"/>
      <c r="H90" s="65" t="str">
        <f t="shared" si="18"/>
        <v/>
      </c>
      <c r="I90" s="36"/>
      <c r="J90" s="36"/>
      <c r="K90" s="36"/>
      <c r="L90" s="36"/>
      <c r="M90" s="36"/>
      <c r="N90" s="36"/>
      <c r="O90" s="40"/>
    </row>
    <row r="91" spans="2:15" x14ac:dyDescent="0.25">
      <c r="B91" s="109" t="s">
        <v>48</v>
      </c>
      <c r="C91" s="63"/>
      <c r="D91" s="64"/>
      <c r="E91" s="158"/>
      <c r="F91" s="65" t="str">
        <f t="shared" si="17"/>
        <v/>
      </c>
      <c r="G91" s="158"/>
      <c r="H91" s="65" t="str">
        <f t="shared" si="18"/>
        <v/>
      </c>
      <c r="I91" s="36"/>
      <c r="J91" s="36"/>
      <c r="K91" s="36"/>
      <c r="L91" s="36"/>
      <c r="M91" s="36"/>
      <c r="N91" s="36"/>
      <c r="O91" s="40"/>
    </row>
    <row r="92" spans="2:15" x14ac:dyDescent="0.25">
      <c r="B92" s="111" t="s">
        <v>49</v>
      </c>
      <c r="C92" s="74"/>
      <c r="D92" s="75"/>
      <c r="E92" s="69">
        <f>SUM(E73:E91)</f>
        <v>103.2023432</v>
      </c>
      <c r="F92" s="76">
        <f>SUM(F73:F91)</f>
        <v>0.99999999999999989</v>
      </c>
      <c r="G92" s="135">
        <f>SUM(G73:G91)</f>
        <v>175.68049903999997</v>
      </c>
      <c r="H92" s="76">
        <f>SUM(H73:H91)</f>
        <v>1</v>
      </c>
      <c r="I92" s="36"/>
      <c r="J92" s="36"/>
      <c r="K92" s="36"/>
      <c r="L92" s="36"/>
      <c r="M92" s="36"/>
      <c r="N92" s="36"/>
      <c r="O92" s="40"/>
    </row>
    <row r="93" spans="2:15" x14ac:dyDescent="0.25">
      <c r="B93" s="259" t="s">
        <v>60</v>
      </c>
      <c r="C93" s="260"/>
      <c r="D93" s="260"/>
      <c r="E93" s="260"/>
      <c r="F93" s="260"/>
      <c r="G93" s="260"/>
      <c r="H93" s="260"/>
      <c r="I93" s="36"/>
      <c r="J93" s="36"/>
      <c r="K93" s="36"/>
      <c r="L93" s="36"/>
      <c r="M93" s="36"/>
      <c r="N93" s="36"/>
      <c r="O93" s="40"/>
    </row>
    <row r="94" spans="2:15" x14ac:dyDescent="0.25">
      <c r="B94" s="39"/>
      <c r="C94" s="122"/>
      <c r="D94" s="122"/>
      <c r="E94" s="122"/>
      <c r="F94" s="122"/>
      <c r="G94" s="122"/>
      <c r="H94" s="36"/>
      <c r="I94" s="36"/>
      <c r="J94" s="36"/>
      <c r="K94" s="36"/>
      <c r="L94" s="36"/>
      <c r="M94" s="36"/>
      <c r="N94" s="36"/>
      <c r="O94" s="40"/>
    </row>
    <row r="95" spans="2:15" x14ac:dyDescent="0.25">
      <c r="B95" s="39"/>
      <c r="C95" s="122"/>
      <c r="D95" s="122"/>
      <c r="E95" s="122"/>
      <c r="F95" s="122"/>
      <c r="G95" s="122"/>
      <c r="H95" s="36"/>
      <c r="I95" s="36"/>
      <c r="J95" s="36"/>
      <c r="K95" s="36"/>
      <c r="L95" s="36"/>
      <c r="M95" s="36"/>
      <c r="N95" s="36"/>
      <c r="O95" s="40"/>
    </row>
    <row r="96" spans="2:15" x14ac:dyDescent="0.25">
      <c r="B96" s="39"/>
      <c r="C96" s="122"/>
      <c r="D96" s="122"/>
      <c r="E96" s="122"/>
      <c r="F96" s="122"/>
      <c r="G96" s="122"/>
      <c r="H96" s="36"/>
      <c r="I96" s="36"/>
      <c r="J96" s="36"/>
      <c r="K96" s="36"/>
      <c r="L96" s="36"/>
      <c r="M96" s="36"/>
      <c r="N96" s="36"/>
      <c r="O96" s="40"/>
    </row>
    <row r="97" spans="2:15" x14ac:dyDescent="0.25">
      <c r="B97" s="152" t="s">
        <v>63</v>
      </c>
      <c r="C97" s="26"/>
      <c r="D97" s="26"/>
      <c r="E97" s="26"/>
      <c r="F97" s="26"/>
      <c r="G97" s="26"/>
      <c r="H97" s="36"/>
      <c r="I97" s="36"/>
      <c r="J97" s="36"/>
      <c r="K97" s="36"/>
      <c r="L97" s="36"/>
      <c r="M97" s="36"/>
      <c r="N97" s="36"/>
      <c r="O97" s="40"/>
    </row>
    <row r="98" spans="2:15" x14ac:dyDescent="0.25">
      <c r="B98" s="28" t="s">
        <v>18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40"/>
    </row>
    <row r="99" spans="2:15" x14ac:dyDescent="0.25">
      <c r="B99" s="108" t="s">
        <v>19</v>
      </c>
      <c r="C99" s="61"/>
      <c r="D99" s="62"/>
      <c r="E99" s="45">
        <v>2016</v>
      </c>
      <c r="F99" s="45" t="s">
        <v>20</v>
      </c>
      <c r="G99" s="45">
        <v>2017</v>
      </c>
      <c r="H99" s="45" t="s">
        <v>20</v>
      </c>
      <c r="I99" s="123"/>
      <c r="J99" s="45" t="s">
        <v>21</v>
      </c>
      <c r="K99" s="45">
        <v>2016</v>
      </c>
      <c r="L99" s="45" t="s">
        <v>20</v>
      </c>
      <c r="M99" s="45">
        <v>2017</v>
      </c>
      <c r="N99" s="45" t="s">
        <v>20</v>
      </c>
      <c r="O99" s="124"/>
    </row>
    <row r="100" spans="2:15" x14ac:dyDescent="0.25">
      <c r="B100" s="109" t="s">
        <v>22</v>
      </c>
      <c r="C100" s="63"/>
      <c r="D100" s="64"/>
      <c r="E100" s="158"/>
      <c r="F100" s="65" t="str">
        <f>+IF(E100="","",+E100/E$119)</f>
        <v/>
      </c>
      <c r="G100" s="158"/>
      <c r="H100" s="65" t="str">
        <f>+IF(G100="","",+G100/G$119)</f>
        <v/>
      </c>
      <c r="I100" s="125"/>
      <c r="J100" s="66" t="s">
        <v>23</v>
      </c>
      <c r="K100" s="67">
        <f>+SUM(E100:E107)</f>
        <v>261.18486521</v>
      </c>
      <c r="L100" s="60">
        <f>+K100/K102</f>
        <v>0.68411535801858903</v>
      </c>
      <c r="M100" s="67">
        <f>+SUM(G100:G107)</f>
        <v>395.37063654000002</v>
      </c>
      <c r="N100" s="60">
        <f>+M100/M102</f>
        <v>0.5890804315804874</v>
      </c>
      <c r="O100" s="126"/>
    </row>
    <row r="101" spans="2:15" x14ac:dyDescent="0.25">
      <c r="B101" s="109" t="s">
        <v>24</v>
      </c>
      <c r="C101" s="63"/>
      <c r="D101" s="64"/>
      <c r="E101" s="158"/>
      <c r="F101" s="65" t="str">
        <f t="shared" ref="F101:H119" si="21">+IF(E101="","",+E101/E$119)</f>
        <v/>
      </c>
      <c r="G101" s="158"/>
      <c r="H101" s="65" t="str">
        <f t="shared" si="21"/>
        <v/>
      </c>
      <c r="I101" s="125"/>
      <c r="J101" s="59" t="s">
        <v>1</v>
      </c>
      <c r="K101" s="67">
        <f>+SUM(E108:E118)</f>
        <v>120.59996412999999</v>
      </c>
      <c r="L101" s="60">
        <f>+K101/K102</f>
        <v>0.31588464198141097</v>
      </c>
      <c r="M101" s="67">
        <f>+SUM(G108:G118)</f>
        <v>275.79515907000001</v>
      </c>
      <c r="N101" s="60">
        <f>+M101/M102</f>
        <v>0.4109195684195126</v>
      </c>
      <c r="O101" s="126"/>
    </row>
    <row r="102" spans="2:15" x14ac:dyDescent="0.25">
      <c r="B102" s="109" t="s">
        <v>25</v>
      </c>
      <c r="C102" s="63"/>
      <c r="D102" s="64"/>
      <c r="E102" s="158">
        <v>18.564059829999998</v>
      </c>
      <c r="F102" s="65">
        <f t="shared" si="21"/>
        <v>4.8624404123369977E-2</v>
      </c>
      <c r="G102" s="158">
        <v>14.732543980000001</v>
      </c>
      <c r="H102" s="65">
        <f t="shared" si="21"/>
        <v>2.1950677576782783E-2</v>
      </c>
      <c r="I102" s="125"/>
      <c r="J102" s="68" t="s">
        <v>3</v>
      </c>
      <c r="K102" s="69">
        <f>SUM(K100:K101)</f>
        <v>381.78482933999999</v>
      </c>
      <c r="L102" s="70">
        <f>+L101+L100</f>
        <v>1</v>
      </c>
      <c r="M102" s="69">
        <f>SUM(M100:M101)</f>
        <v>671.16579561000003</v>
      </c>
      <c r="N102" s="70">
        <f>+N101+N100</f>
        <v>1</v>
      </c>
      <c r="O102" s="126"/>
    </row>
    <row r="103" spans="2:15" x14ac:dyDescent="0.25">
      <c r="B103" s="109" t="s">
        <v>26</v>
      </c>
      <c r="C103" s="63"/>
      <c r="D103" s="64"/>
      <c r="E103" s="158">
        <v>234.34053415</v>
      </c>
      <c r="F103" s="65">
        <f t="shared" si="21"/>
        <v>0.61380263473305041</v>
      </c>
      <c r="G103" s="158">
        <v>369.86289741000002</v>
      </c>
      <c r="H103" s="65">
        <f t="shared" si="21"/>
        <v>0.55107530781398673</v>
      </c>
      <c r="I103" s="125"/>
      <c r="J103" s="36"/>
      <c r="K103" s="36"/>
      <c r="L103" s="36"/>
      <c r="M103" s="36"/>
      <c r="N103" s="36"/>
      <c r="O103" s="126"/>
    </row>
    <row r="104" spans="2:15" x14ac:dyDescent="0.25">
      <c r="B104" s="109" t="s">
        <v>27</v>
      </c>
      <c r="C104" s="63"/>
      <c r="D104" s="64"/>
      <c r="E104" s="158">
        <v>3.67308726</v>
      </c>
      <c r="F104" s="65">
        <f t="shared" si="21"/>
        <v>9.6208308390612288E-3</v>
      </c>
      <c r="G104" s="158">
        <v>6.7678393300000002</v>
      </c>
      <c r="H104" s="65">
        <f t="shared" si="21"/>
        <v>1.0083707146978401E-2</v>
      </c>
      <c r="I104" s="26"/>
      <c r="J104" s="36"/>
      <c r="K104" s="115"/>
      <c r="L104" s="115"/>
      <c r="M104" s="36"/>
      <c r="N104" s="36"/>
      <c r="O104" s="25"/>
    </row>
    <row r="105" spans="2:15" x14ac:dyDescent="0.25">
      <c r="B105" s="109" t="s">
        <v>28</v>
      </c>
      <c r="C105" s="63"/>
      <c r="D105" s="64"/>
      <c r="E105" s="158">
        <v>4.6071839699999995</v>
      </c>
      <c r="F105" s="65">
        <f t="shared" si="21"/>
        <v>1.2067488323107394E-2</v>
      </c>
      <c r="G105" s="158">
        <v>4.0073558199999999</v>
      </c>
      <c r="H105" s="65">
        <f t="shared" si="21"/>
        <v>5.9707390427395802E-3</v>
      </c>
      <c r="I105" s="36"/>
      <c r="J105" s="71" t="s">
        <v>29</v>
      </c>
      <c r="K105" s="45">
        <v>2016</v>
      </c>
      <c r="L105" s="45" t="s">
        <v>20</v>
      </c>
      <c r="M105" s="45">
        <v>2017</v>
      </c>
      <c r="N105" s="45" t="s">
        <v>20</v>
      </c>
      <c r="O105" s="40"/>
    </row>
    <row r="106" spans="2:15" x14ac:dyDescent="0.25">
      <c r="B106" s="109" t="s">
        <v>32</v>
      </c>
      <c r="C106" s="63"/>
      <c r="D106" s="64"/>
      <c r="E106" s="158"/>
      <c r="F106" s="65" t="str">
        <f t="shared" si="21"/>
        <v/>
      </c>
      <c r="G106" s="158"/>
      <c r="H106" s="65" t="str">
        <f t="shared" si="21"/>
        <v/>
      </c>
      <c r="I106" s="36"/>
      <c r="J106" s="72" t="s">
        <v>31</v>
      </c>
      <c r="K106" s="67">
        <f>+E100+E101</f>
        <v>0</v>
      </c>
      <c r="L106" s="60">
        <f t="shared" ref="L106:L107" si="22">+K106/K$112</f>
        <v>0</v>
      </c>
      <c r="M106" s="67">
        <f>+G100+G101</f>
        <v>0</v>
      </c>
      <c r="N106" s="60">
        <f t="shared" ref="N106" si="23">+M106/M$112</f>
        <v>0</v>
      </c>
      <c r="O106" s="40"/>
    </row>
    <row r="107" spans="2:15" x14ac:dyDescent="0.25">
      <c r="B107" s="109" t="s">
        <v>34</v>
      </c>
      <c r="C107" s="63"/>
      <c r="D107" s="64"/>
      <c r="E107" s="158"/>
      <c r="F107" s="65" t="str">
        <f t="shared" si="21"/>
        <v/>
      </c>
      <c r="G107" s="158"/>
      <c r="H107" s="65" t="str">
        <f t="shared" si="21"/>
        <v/>
      </c>
      <c r="I107" s="123"/>
      <c r="J107" s="72" t="s">
        <v>33</v>
      </c>
      <c r="K107" s="67">
        <f>+E102</f>
        <v>18.564059829999998</v>
      </c>
      <c r="L107" s="60">
        <f t="shared" si="22"/>
        <v>7.1076322952610488E-2</v>
      </c>
      <c r="M107" s="67">
        <f>+G102</f>
        <v>14.732543980000001</v>
      </c>
      <c r="N107" s="60">
        <f>+M107/M$112</f>
        <v>3.7262615425689295E-2</v>
      </c>
      <c r="O107" s="124"/>
    </row>
    <row r="108" spans="2:15" x14ac:dyDescent="0.25">
      <c r="B108" s="109" t="s">
        <v>66</v>
      </c>
      <c r="C108" s="63"/>
      <c r="D108" s="64"/>
      <c r="E108" s="158"/>
      <c r="F108" s="65" t="str">
        <f t="shared" si="21"/>
        <v/>
      </c>
      <c r="G108" s="158"/>
      <c r="H108" s="65" t="str">
        <f t="shared" si="21"/>
        <v/>
      </c>
      <c r="I108" s="119"/>
      <c r="J108" s="72" t="s">
        <v>35</v>
      </c>
      <c r="K108" s="67">
        <f>+E103</f>
        <v>234.34053415</v>
      </c>
      <c r="L108" s="60">
        <f>+K108/K$112</f>
        <v>0.89722095482670328</v>
      </c>
      <c r="M108" s="67">
        <f>+G103</f>
        <v>369.86289741000002</v>
      </c>
      <c r="N108" s="60">
        <f t="shared" ref="N108:N112" si="24">+M108/M$112</f>
        <v>0.93548398193344495</v>
      </c>
      <c r="O108" s="127"/>
    </row>
    <row r="109" spans="2:15" x14ac:dyDescent="0.25">
      <c r="B109" s="110" t="s">
        <v>40</v>
      </c>
      <c r="C109" s="63"/>
      <c r="D109" s="64"/>
      <c r="E109" s="158"/>
      <c r="F109" s="65" t="str">
        <f t="shared" si="21"/>
        <v/>
      </c>
      <c r="G109" s="158"/>
      <c r="H109" s="65" t="str">
        <f t="shared" si="21"/>
        <v/>
      </c>
      <c r="I109" s="119"/>
      <c r="J109" s="72" t="s">
        <v>37</v>
      </c>
      <c r="K109" s="67">
        <f>+E104+E105</f>
        <v>8.2802712300000003</v>
      </c>
      <c r="L109" s="60">
        <f t="shared" ref="L109:L112" si="25">+K109/K$112</f>
        <v>3.1702722220686215E-2</v>
      </c>
      <c r="M109" s="67">
        <f>+G104+G105</f>
        <v>10.77519515</v>
      </c>
      <c r="N109" s="60">
        <f t="shared" si="24"/>
        <v>2.7253402640865728E-2</v>
      </c>
      <c r="O109" s="127"/>
    </row>
    <row r="110" spans="2:15" x14ac:dyDescent="0.25">
      <c r="B110" s="110" t="s">
        <v>42</v>
      </c>
      <c r="C110" s="63"/>
      <c r="D110" s="64"/>
      <c r="E110" s="158">
        <v>4.3201790000000004</v>
      </c>
      <c r="F110" s="65">
        <f t="shared" si="21"/>
        <v>1.1315742973518332E-2</v>
      </c>
      <c r="G110" s="158"/>
      <c r="H110" s="65" t="str">
        <f t="shared" si="21"/>
        <v/>
      </c>
      <c r="I110" s="119"/>
      <c r="J110" s="73" t="s">
        <v>39</v>
      </c>
      <c r="K110" s="67"/>
      <c r="L110" s="60">
        <f t="shared" si="25"/>
        <v>0</v>
      </c>
      <c r="M110" s="67"/>
      <c r="N110" s="60">
        <f t="shared" si="24"/>
        <v>0</v>
      </c>
      <c r="O110" s="127"/>
    </row>
    <row r="111" spans="2:15" x14ac:dyDescent="0.25">
      <c r="B111" s="109" t="s">
        <v>50</v>
      </c>
      <c r="C111" s="63"/>
      <c r="D111" s="64"/>
      <c r="E111" s="158">
        <v>18.624666789999999</v>
      </c>
      <c r="F111" s="65">
        <f t="shared" si="21"/>
        <v>4.8783150504426484E-2</v>
      </c>
      <c r="G111" s="158">
        <v>15.71700319</v>
      </c>
      <c r="H111" s="65">
        <f t="shared" si="21"/>
        <v>2.3417467476445738E-2</v>
      </c>
      <c r="I111" s="26"/>
      <c r="J111" s="72" t="s">
        <v>41</v>
      </c>
      <c r="K111" s="67">
        <f>+E107+E106</f>
        <v>0</v>
      </c>
      <c r="L111" s="60">
        <f t="shared" si="25"/>
        <v>0</v>
      </c>
      <c r="M111" s="67">
        <f>+G107+G106</f>
        <v>0</v>
      </c>
      <c r="N111" s="60">
        <f t="shared" si="24"/>
        <v>0</v>
      </c>
      <c r="O111" s="25"/>
    </row>
    <row r="112" spans="2:15" x14ac:dyDescent="0.25">
      <c r="B112" s="109" t="s">
        <v>44</v>
      </c>
      <c r="C112" s="63"/>
      <c r="D112" s="64"/>
      <c r="E112" s="158">
        <v>0.69605399999999995</v>
      </c>
      <c r="F112" s="65">
        <f t="shared" si="21"/>
        <v>1.8231578274162546E-3</v>
      </c>
      <c r="G112" s="158">
        <v>17.086957120000001</v>
      </c>
      <c r="H112" s="65">
        <f t="shared" si="21"/>
        <v>2.545862323700546E-2</v>
      </c>
      <c r="I112" s="36"/>
      <c r="J112" s="68" t="s">
        <v>3</v>
      </c>
      <c r="K112" s="69">
        <f>SUM(K106:K111)</f>
        <v>261.18486521</v>
      </c>
      <c r="L112" s="70">
        <f t="shared" si="25"/>
        <v>1</v>
      </c>
      <c r="M112" s="69">
        <f>SUM(M106:M111)</f>
        <v>395.37063654000002</v>
      </c>
      <c r="N112" s="70">
        <f t="shared" si="24"/>
        <v>1</v>
      </c>
      <c r="O112" s="128"/>
    </row>
    <row r="113" spans="2:15" x14ac:dyDescent="0.25">
      <c r="B113" s="110" t="s">
        <v>45</v>
      </c>
      <c r="C113" s="63"/>
      <c r="D113" s="64"/>
      <c r="E113" s="158"/>
      <c r="F113" s="65" t="str">
        <f t="shared" si="21"/>
        <v/>
      </c>
      <c r="G113" s="158"/>
      <c r="H113" s="65" t="str">
        <f t="shared" si="21"/>
        <v/>
      </c>
      <c r="I113" s="36"/>
      <c r="J113" s="36"/>
      <c r="K113" s="36"/>
      <c r="L113" s="36"/>
      <c r="M113" s="36"/>
      <c r="N113" s="36"/>
      <c r="O113" s="40"/>
    </row>
    <row r="114" spans="2:15" x14ac:dyDescent="0.25">
      <c r="B114" s="109" t="s">
        <v>51</v>
      </c>
      <c r="C114" s="63"/>
      <c r="D114" s="64"/>
      <c r="E114" s="158"/>
      <c r="F114" s="65" t="str">
        <f t="shared" si="21"/>
        <v/>
      </c>
      <c r="G114" s="158"/>
      <c r="H114" s="65" t="str">
        <f t="shared" si="21"/>
        <v/>
      </c>
      <c r="I114" s="36"/>
      <c r="J114" s="36"/>
      <c r="K114" s="36"/>
      <c r="L114" s="36"/>
      <c r="M114" s="36"/>
      <c r="N114" s="36"/>
      <c r="O114" s="40"/>
    </row>
    <row r="115" spans="2:15" x14ac:dyDescent="0.25">
      <c r="B115" s="109" t="s">
        <v>52</v>
      </c>
      <c r="C115" s="63"/>
      <c r="D115" s="64"/>
      <c r="E115" s="158">
        <v>41.172637999999999</v>
      </c>
      <c r="F115" s="65">
        <f t="shared" si="21"/>
        <v>0.10784251975432356</v>
      </c>
      <c r="G115" s="158">
        <v>38.884962000000002</v>
      </c>
      <c r="H115" s="65">
        <f t="shared" si="21"/>
        <v>5.7936447677073254E-2</v>
      </c>
      <c r="I115" s="36"/>
      <c r="J115" s="36"/>
      <c r="K115" s="36"/>
      <c r="L115" s="36"/>
      <c r="M115" s="36"/>
      <c r="N115" s="36"/>
      <c r="O115" s="40"/>
    </row>
    <row r="116" spans="2:15" x14ac:dyDescent="0.25">
      <c r="B116" s="109" t="s">
        <v>46</v>
      </c>
      <c r="C116" s="63"/>
      <c r="D116" s="64"/>
      <c r="E116" s="158">
        <v>54.298422469999998</v>
      </c>
      <c r="F116" s="65">
        <f t="shared" si="21"/>
        <v>0.14222257747607966</v>
      </c>
      <c r="G116" s="158">
        <v>202.48454919999998</v>
      </c>
      <c r="H116" s="65">
        <f t="shared" si="21"/>
        <v>0.30169080505058904</v>
      </c>
      <c r="I116" s="36"/>
      <c r="J116" s="36"/>
      <c r="K116" s="36"/>
      <c r="L116" s="36"/>
      <c r="M116" s="36"/>
      <c r="N116" s="36"/>
      <c r="O116" s="40"/>
    </row>
    <row r="117" spans="2:15" x14ac:dyDescent="0.25">
      <c r="B117" s="109" t="s">
        <v>47</v>
      </c>
      <c r="C117" s="63"/>
      <c r="D117" s="64"/>
      <c r="E117" s="158">
        <v>1.4870454799999999</v>
      </c>
      <c r="F117" s="65">
        <f t="shared" si="21"/>
        <v>3.8949831573210723E-3</v>
      </c>
      <c r="G117" s="158">
        <v>1.34646756</v>
      </c>
      <c r="H117" s="65">
        <f t="shared" si="21"/>
        <v>2.0061623652561753E-3</v>
      </c>
      <c r="I117" s="36"/>
      <c r="J117" s="36"/>
      <c r="K117" s="36"/>
      <c r="L117" s="36"/>
      <c r="M117" s="36"/>
      <c r="N117" s="36"/>
      <c r="O117" s="40"/>
    </row>
    <row r="118" spans="2:15" x14ac:dyDescent="0.25">
      <c r="B118" s="109" t="s">
        <v>48</v>
      </c>
      <c r="C118" s="63"/>
      <c r="D118" s="64"/>
      <c r="E118" s="158">
        <v>9.5838999999999994E-4</v>
      </c>
      <c r="F118" s="65">
        <f t="shared" si="21"/>
        <v>2.5102883256435051E-6</v>
      </c>
      <c r="G118" s="158">
        <v>0.27522000000000002</v>
      </c>
      <c r="H118" s="65">
        <f t="shared" si="21"/>
        <v>4.1006261314294461E-4</v>
      </c>
      <c r="I118" s="129"/>
      <c r="J118" s="36"/>
      <c r="K118" s="36"/>
      <c r="L118" s="36"/>
      <c r="M118" s="36"/>
      <c r="N118" s="36"/>
      <c r="O118" s="40"/>
    </row>
    <row r="119" spans="2:15" x14ac:dyDescent="0.25">
      <c r="B119" s="111" t="s">
        <v>49</v>
      </c>
      <c r="C119" s="74"/>
      <c r="D119" s="75"/>
      <c r="E119" s="69">
        <f>SUM(E100:E118)</f>
        <v>381.78482933999999</v>
      </c>
      <c r="F119" s="76">
        <f t="shared" si="21"/>
        <v>1</v>
      </c>
      <c r="G119" s="69">
        <f>SUM(G100:G118)</f>
        <v>671.16579560999992</v>
      </c>
      <c r="H119" s="76">
        <f t="shared" si="21"/>
        <v>1</v>
      </c>
      <c r="I119" s="130"/>
      <c r="J119" s="36"/>
      <c r="K119" s="36"/>
      <c r="L119" s="36"/>
      <c r="M119" s="36"/>
      <c r="N119" s="36"/>
      <c r="O119" s="40"/>
    </row>
    <row r="120" spans="2:15" x14ac:dyDescent="0.25">
      <c r="B120" s="259" t="s">
        <v>60</v>
      </c>
      <c r="C120" s="260"/>
      <c r="D120" s="260"/>
      <c r="E120" s="260"/>
      <c r="F120" s="260"/>
      <c r="G120" s="260"/>
      <c r="H120" s="260"/>
      <c r="I120" s="130"/>
      <c r="J120" s="36"/>
      <c r="K120" s="36"/>
      <c r="L120" s="36"/>
      <c r="M120" s="36"/>
      <c r="N120" s="36"/>
      <c r="O120" s="40"/>
    </row>
    <row r="121" spans="2:15" x14ac:dyDescent="0.25">
      <c r="B121" s="116"/>
      <c r="C121" s="131"/>
      <c r="D121" s="131"/>
      <c r="E121" s="131"/>
      <c r="F121" s="131"/>
      <c r="G121" s="132"/>
      <c r="H121" s="132"/>
      <c r="I121" s="132"/>
      <c r="J121" s="42"/>
      <c r="K121" s="42"/>
      <c r="L121" s="42"/>
      <c r="M121" s="42"/>
      <c r="N121" s="42"/>
      <c r="O121" s="43"/>
    </row>
    <row r="122" spans="2:15" x14ac:dyDescent="0.25">
      <c r="B122" s="133"/>
      <c r="C122" s="133"/>
      <c r="D122" s="133"/>
      <c r="E122" s="133"/>
      <c r="F122" s="133"/>
      <c r="G122" s="133"/>
      <c r="H122" s="133"/>
      <c r="I122" s="133"/>
      <c r="J122" s="36"/>
      <c r="K122" s="36"/>
      <c r="L122" s="36"/>
      <c r="M122" s="36"/>
      <c r="N122" s="36"/>
      <c r="O122" s="36"/>
    </row>
    <row r="123" spans="2:15" x14ac:dyDescent="0.25">
      <c r="B123" s="80"/>
      <c r="C123" s="79"/>
      <c r="D123" s="79"/>
      <c r="E123" s="79"/>
      <c r="F123" s="79"/>
      <c r="G123" s="79"/>
      <c r="H123" s="79"/>
      <c r="I123" s="37"/>
      <c r="J123" s="37"/>
      <c r="K123" s="37"/>
      <c r="L123" s="37"/>
      <c r="M123" s="37"/>
      <c r="N123" s="37"/>
      <c r="O123" s="37"/>
    </row>
  </sheetData>
  <mergeCells count="24">
    <mergeCell ref="I29:K29"/>
    <mergeCell ref="E41:K41"/>
    <mergeCell ref="C59:G59"/>
    <mergeCell ref="B1:O2"/>
    <mergeCell ref="D10:D11"/>
    <mergeCell ref="H10:J10"/>
    <mergeCell ref="I48:N48"/>
    <mergeCell ref="I49:N49"/>
    <mergeCell ref="B93:H93"/>
    <mergeCell ref="B120:H120"/>
    <mergeCell ref="D9:L9"/>
    <mergeCell ref="D8:L8"/>
    <mergeCell ref="E10:G10"/>
    <mergeCell ref="D22:M22"/>
    <mergeCell ref="E28:K28"/>
    <mergeCell ref="E27:K27"/>
    <mergeCell ref="C48:G48"/>
    <mergeCell ref="C49:G49"/>
    <mergeCell ref="I64:N64"/>
    <mergeCell ref="K10:K11"/>
    <mergeCell ref="L10:L11"/>
    <mergeCell ref="M10:M11"/>
    <mergeCell ref="E29:E30"/>
    <mergeCell ref="F29:H29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199"/>
  <sheetViews>
    <sheetView zoomScaleNormal="100" workbookViewId="0">
      <selection activeCell="A8" sqref="A8"/>
    </sheetView>
  </sheetViews>
  <sheetFormatPr baseColWidth="10" defaultColWidth="0" defaultRowHeight="15" x14ac:dyDescent="0.25"/>
  <cols>
    <col min="1" max="1" width="11.7109375" style="1" customWidth="1"/>
    <col min="2" max="3" width="11.7109375" style="6" customWidth="1"/>
    <col min="4" max="4" width="11.85546875" style="6" customWidth="1"/>
    <col min="5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79" t="s">
        <v>116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2:15" ht="15" customHeight="1" x14ac:dyDescent="0.25"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2:15" x14ac:dyDescent="0.25">
      <c r="B3" s="8" t="str">
        <f>+B7</f>
        <v>1. Presupuesto y Ejecución del Canon y otros, 2017</v>
      </c>
      <c r="C3" s="20"/>
      <c r="D3" s="20"/>
      <c r="E3" s="20"/>
      <c r="F3" s="20"/>
      <c r="G3" s="20"/>
      <c r="H3" s="8" t="str">
        <f>+B46</f>
        <v>3. Transferencias de Canon y otros.</v>
      </c>
      <c r="I3" s="21"/>
      <c r="J3" s="21"/>
      <c r="K3" s="21"/>
      <c r="L3" s="21"/>
      <c r="M3" s="8"/>
      <c r="N3" s="22"/>
      <c r="O3" s="22"/>
    </row>
    <row r="4" spans="2:15" x14ac:dyDescent="0.25">
      <c r="B4" s="8" t="str">
        <f>+B26</f>
        <v>2. Peso del Gasto financiado por Canon y Otros en el Gasto Total</v>
      </c>
      <c r="C4" s="20"/>
      <c r="D4" s="20"/>
      <c r="E4" s="20"/>
      <c r="F4" s="20"/>
      <c r="G4" s="20"/>
      <c r="H4" s="134" t="str">
        <f>+B69</f>
        <v>4. Transferencia de Canon a los Gobiernos Sub Nacionales - Detalle</v>
      </c>
      <c r="I4" s="21"/>
      <c r="J4" s="21"/>
      <c r="K4" s="21"/>
      <c r="L4" s="21"/>
      <c r="M4" s="8"/>
      <c r="N4" s="22"/>
      <c r="O4" s="22"/>
    </row>
    <row r="5" spans="2:15" x14ac:dyDescent="0.25">
      <c r="B5" s="8"/>
      <c r="C5" s="20"/>
      <c r="D5" s="20"/>
      <c r="E5" s="20"/>
      <c r="F5" s="20"/>
      <c r="G5" s="20"/>
      <c r="H5" s="8"/>
      <c r="I5" s="21"/>
      <c r="J5" s="21"/>
      <c r="K5" s="21"/>
      <c r="L5" s="21"/>
      <c r="M5" s="8"/>
      <c r="N5" s="22"/>
      <c r="O5" s="22"/>
    </row>
    <row r="6" spans="2:15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x14ac:dyDescent="0.25">
      <c r="B7" s="81" t="s">
        <v>53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</row>
    <row r="8" spans="2:15" x14ac:dyDescent="0.25">
      <c r="B8" s="84"/>
      <c r="C8" s="37"/>
      <c r="D8" s="262" t="s">
        <v>54</v>
      </c>
      <c r="E8" s="262"/>
      <c r="F8" s="262"/>
      <c r="G8" s="262"/>
      <c r="H8" s="262"/>
      <c r="I8" s="262"/>
      <c r="J8" s="262"/>
      <c r="K8" s="262"/>
      <c r="L8" s="262"/>
      <c r="M8" s="37"/>
      <c r="N8" s="37"/>
      <c r="O8" s="85"/>
    </row>
    <row r="9" spans="2:15" ht="15" customHeight="1" x14ac:dyDescent="0.25">
      <c r="B9" s="86"/>
      <c r="C9" s="10"/>
      <c r="D9" s="261" t="s">
        <v>105</v>
      </c>
      <c r="E9" s="261"/>
      <c r="F9" s="261"/>
      <c r="G9" s="261"/>
      <c r="H9" s="261"/>
      <c r="I9" s="261"/>
      <c r="J9" s="261"/>
      <c r="K9" s="261"/>
      <c r="L9" s="261"/>
      <c r="M9" s="37"/>
      <c r="N9" s="37"/>
      <c r="O9" s="85"/>
    </row>
    <row r="10" spans="2:15" ht="15" customHeight="1" x14ac:dyDescent="0.25">
      <c r="B10" s="86"/>
      <c r="C10" s="10"/>
      <c r="D10" s="268" t="s">
        <v>2</v>
      </c>
      <c r="E10" s="263" t="s">
        <v>7</v>
      </c>
      <c r="F10" s="264"/>
      <c r="G10" s="265"/>
      <c r="H10" s="277" t="s">
        <v>8</v>
      </c>
      <c r="I10" s="277"/>
      <c r="J10" s="277"/>
      <c r="K10" s="268" t="s">
        <v>9</v>
      </c>
      <c r="L10" s="268" t="s">
        <v>10</v>
      </c>
      <c r="M10" s="269" t="s">
        <v>11</v>
      </c>
      <c r="N10" s="46"/>
      <c r="O10" s="87"/>
    </row>
    <row r="11" spans="2:15" x14ac:dyDescent="0.25">
      <c r="B11" s="86"/>
      <c r="C11" s="10"/>
      <c r="D11" s="268"/>
      <c r="E11" s="218" t="s">
        <v>12</v>
      </c>
      <c r="F11" s="218" t="s">
        <v>13</v>
      </c>
      <c r="G11" s="218" t="s">
        <v>3</v>
      </c>
      <c r="H11" s="218" t="s">
        <v>12</v>
      </c>
      <c r="I11" s="218" t="s">
        <v>13</v>
      </c>
      <c r="J11" s="218" t="s">
        <v>3</v>
      </c>
      <c r="K11" s="268"/>
      <c r="L11" s="268"/>
      <c r="M11" s="269"/>
      <c r="N11" s="37"/>
      <c r="O11" s="85"/>
    </row>
    <row r="12" spans="2:15" ht="15" customHeight="1" x14ac:dyDescent="0.25">
      <c r="B12" s="86"/>
      <c r="C12" s="10"/>
      <c r="D12" s="27">
        <v>2010</v>
      </c>
      <c r="E12" s="96">
        <v>137.06455700000001</v>
      </c>
      <c r="F12" s="96">
        <v>99.271148999999994</v>
      </c>
      <c r="G12" s="97">
        <f>+F12+E12</f>
        <v>236.33570600000002</v>
      </c>
      <c r="H12" s="96">
        <v>59.584116000000002</v>
      </c>
      <c r="I12" s="96">
        <v>60.615963999999998</v>
      </c>
      <c r="J12" s="97">
        <f>+I12+H12</f>
        <v>120.20008</v>
      </c>
      <c r="K12" s="94">
        <f>+H12/E12</f>
        <v>0.43471570845262353</v>
      </c>
      <c r="L12" s="94">
        <f>+I12/F12</f>
        <v>0.61061007765710462</v>
      </c>
      <c r="M12" s="95">
        <f>+J12/G12</f>
        <v>0.50859889956704207</v>
      </c>
      <c r="N12" s="58"/>
      <c r="O12" s="85"/>
    </row>
    <row r="13" spans="2:15" x14ac:dyDescent="0.25">
      <c r="B13" s="86"/>
      <c r="C13" s="10"/>
      <c r="D13" s="27">
        <v>2011</v>
      </c>
      <c r="E13" s="96">
        <v>79.299884000000006</v>
      </c>
      <c r="F13" s="96">
        <v>66.561949999999996</v>
      </c>
      <c r="G13" s="97">
        <f t="shared" ref="G13:G20" si="0">+F13+E13</f>
        <v>145.86183399999999</v>
      </c>
      <c r="H13" s="96">
        <v>32.677807999999999</v>
      </c>
      <c r="I13" s="96">
        <v>32.216439000000001</v>
      </c>
      <c r="J13" s="97">
        <f t="shared" ref="J13:J20" si="1">+I13+H13</f>
        <v>64.894247000000007</v>
      </c>
      <c r="K13" s="94">
        <f t="shared" ref="K13:M20" si="2">+H13/E13</f>
        <v>0.41207888778248397</v>
      </c>
      <c r="L13" s="94">
        <f t="shared" si="2"/>
        <v>0.48400683874195399</v>
      </c>
      <c r="M13" s="95">
        <f t="shared" si="2"/>
        <v>0.44490217365565288</v>
      </c>
      <c r="N13" s="37"/>
      <c r="O13" s="85"/>
    </row>
    <row r="14" spans="2:15" x14ac:dyDescent="0.25">
      <c r="B14" s="86"/>
      <c r="C14" s="10"/>
      <c r="D14" s="27">
        <v>2012</v>
      </c>
      <c r="E14" s="96">
        <v>50.958306999999998</v>
      </c>
      <c r="F14" s="96">
        <v>91.269608000000005</v>
      </c>
      <c r="G14" s="97">
        <f t="shared" si="0"/>
        <v>142.227915</v>
      </c>
      <c r="H14" s="96">
        <v>22.553701</v>
      </c>
      <c r="I14" s="96">
        <v>44.190342999999999</v>
      </c>
      <c r="J14" s="97">
        <f t="shared" si="1"/>
        <v>66.744044000000002</v>
      </c>
      <c r="K14" s="94">
        <f t="shared" si="2"/>
        <v>0.44259125406187455</v>
      </c>
      <c r="L14" s="94">
        <f t="shared" si="2"/>
        <v>0.48417369120288101</v>
      </c>
      <c r="M14" s="95">
        <f t="shared" si="2"/>
        <v>0.46927527553223292</v>
      </c>
      <c r="N14" s="37"/>
      <c r="O14" s="85"/>
    </row>
    <row r="15" spans="2:15" x14ac:dyDescent="0.25">
      <c r="B15" s="86"/>
      <c r="C15" s="10"/>
      <c r="D15" s="27">
        <v>2013</v>
      </c>
      <c r="E15" s="96">
        <v>34.713495000000002</v>
      </c>
      <c r="F15" s="96">
        <v>115.35562</v>
      </c>
      <c r="G15" s="97">
        <f t="shared" si="0"/>
        <v>150.06911500000001</v>
      </c>
      <c r="H15" s="96">
        <v>10.062976000000001</v>
      </c>
      <c r="I15" s="96">
        <v>72.599845999999999</v>
      </c>
      <c r="J15" s="97">
        <f t="shared" si="1"/>
        <v>82.662822000000006</v>
      </c>
      <c r="K15" s="94">
        <f t="shared" si="2"/>
        <v>0.28988657005006269</v>
      </c>
      <c r="L15" s="94">
        <f t="shared" si="2"/>
        <v>0.6293568185061118</v>
      </c>
      <c r="M15" s="95">
        <f t="shared" si="2"/>
        <v>0.55083167512515818</v>
      </c>
      <c r="N15" s="37"/>
      <c r="O15" s="85"/>
    </row>
    <row r="16" spans="2:15" x14ac:dyDescent="0.25">
      <c r="B16" s="86"/>
      <c r="C16" s="10"/>
      <c r="D16" s="27">
        <v>2014</v>
      </c>
      <c r="E16" s="96">
        <v>27.769480000000001</v>
      </c>
      <c r="F16" s="96">
        <v>194.73746499999999</v>
      </c>
      <c r="G16" s="97">
        <f t="shared" si="0"/>
        <v>222.50694499999997</v>
      </c>
      <c r="H16" s="96">
        <v>21.938139</v>
      </c>
      <c r="I16" s="96">
        <v>97.738922000000002</v>
      </c>
      <c r="J16" s="97">
        <f t="shared" si="1"/>
        <v>119.67706100000001</v>
      </c>
      <c r="K16" s="94">
        <f t="shared" si="2"/>
        <v>0.79000899548713188</v>
      </c>
      <c r="L16" s="94">
        <f t="shared" si="2"/>
        <v>0.50190096702758258</v>
      </c>
      <c r="M16" s="95">
        <f t="shared" si="2"/>
        <v>0.5378576430501979</v>
      </c>
      <c r="N16" s="37"/>
      <c r="O16" s="85"/>
    </row>
    <row r="17" spans="2:15" x14ac:dyDescent="0.25">
      <c r="B17" s="86"/>
      <c r="C17" s="10"/>
      <c r="D17" s="27">
        <v>2015</v>
      </c>
      <c r="E17" s="96">
        <v>9.746022</v>
      </c>
      <c r="F17" s="96">
        <v>169.663904</v>
      </c>
      <c r="G17" s="97">
        <f t="shared" si="0"/>
        <v>179.40992600000001</v>
      </c>
      <c r="H17" s="96">
        <v>7.7550489999999996</v>
      </c>
      <c r="I17" s="96">
        <v>56.495992000000001</v>
      </c>
      <c r="J17" s="97">
        <f t="shared" si="1"/>
        <v>64.251041000000001</v>
      </c>
      <c r="K17" s="94">
        <f t="shared" si="2"/>
        <v>0.79571429245696346</v>
      </c>
      <c r="L17" s="94">
        <f t="shared" si="2"/>
        <v>0.33298769312770266</v>
      </c>
      <c r="M17" s="95">
        <f t="shared" si="2"/>
        <v>0.35812422663838561</v>
      </c>
      <c r="N17" s="37"/>
      <c r="O17" s="85"/>
    </row>
    <row r="18" spans="2:15" x14ac:dyDescent="0.25">
      <c r="B18" s="86"/>
      <c r="C18" s="10"/>
      <c r="D18" s="27">
        <v>2016</v>
      </c>
      <c r="E18" s="96">
        <v>21.223216000000001</v>
      </c>
      <c r="F18" s="96">
        <v>228.425568</v>
      </c>
      <c r="G18" s="97">
        <f t="shared" si="0"/>
        <v>249.64878400000001</v>
      </c>
      <c r="H18" s="96">
        <v>12.869565</v>
      </c>
      <c r="I18" s="96">
        <v>106.319976</v>
      </c>
      <c r="J18" s="97">
        <f t="shared" si="1"/>
        <v>119.18954099999999</v>
      </c>
      <c r="K18" s="94">
        <f t="shared" si="2"/>
        <v>0.60639089759063847</v>
      </c>
      <c r="L18" s="94">
        <f t="shared" si="2"/>
        <v>0.46544691529452603</v>
      </c>
      <c r="M18" s="95">
        <f t="shared" si="2"/>
        <v>0.47742888665542221</v>
      </c>
      <c r="N18" s="37"/>
      <c r="O18" s="85"/>
    </row>
    <row r="19" spans="2:15" x14ac:dyDescent="0.25">
      <c r="B19" s="86"/>
      <c r="C19" s="10"/>
      <c r="D19" s="27">
        <v>2017</v>
      </c>
      <c r="E19" s="96">
        <v>60.037278999999998</v>
      </c>
      <c r="F19" s="96">
        <v>432.35424499999999</v>
      </c>
      <c r="G19" s="97">
        <f t="shared" si="0"/>
        <v>492.391524</v>
      </c>
      <c r="H19" s="96">
        <v>43.497301</v>
      </c>
      <c r="I19" s="96">
        <v>215.97155000000001</v>
      </c>
      <c r="J19" s="97">
        <f t="shared" si="1"/>
        <v>259.46885100000003</v>
      </c>
      <c r="K19" s="94">
        <f t="shared" si="2"/>
        <v>0.72450486971603101</v>
      </c>
      <c r="L19" s="94">
        <f t="shared" si="2"/>
        <v>0.49952452762433269</v>
      </c>
      <c r="M19" s="95">
        <f t="shared" si="2"/>
        <v>0.52695637181601851</v>
      </c>
      <c r="N19" s="37"/>
      <c r="O19" s="85"/>
    </row>
    <row r="20" spans="2:15" x14ac:dyDescent="0.25">
      <c r="B20" s="86"/>
      <c r="C20" s="10"/>
      <c r="D20" s="27" t="s">
        <v>55</v>
      </c>
      <c r="E20" s="96">
        <v>49.930115999999998</v>
      </c>
      <c r="F20" s="96">
        <v>271.82352400000002</v>
      </c>
      <c r="G20" s="97">
        <f t="shared" si="0"/>
        <v>321.75364000000002</v>
      </c>
      <c r="H20" s="96">
        <v>3.9298579999999999</v>
      </c>
      <c r="I20" s="96">
        <v>61.963479</v>
      </c>
      <c r="J20" s="97">
        <f t="shared" si="1"/>
        <v>65.893337000000002</v>
      </c>
      <c r="K20" s="94">
        <f t="shared" si="2"/>
        <v>7.8707167433778841E-2</v>
      </c>
      <c r="L20" s="94">
        <f t="shared" si="2"/>
        <v>0.22795480717849864</v>
      </c>
      <c r="M20" s="95">
        <f t="shared" si="2"/>
        <v>0.20479437932699068</v>
      </c>
      <c r="N20" s="37"/>
      <c r="O20" s="85"/>
    </row>
    <row r="21" spans="2:15" x14ac:dyDescent="0.25">
      <c r="B21" s="86"/>
      <c r="C21" s="10"/>
      <c r="D21" s="48" t="s">
        <v>104</v>
      </c>
      <c r="E21" s="215"/>
      <c r="F21" s="215"/>
      <c r="G21" s="215"/>
      <c r="H21" s="215"/>
      <c r="I21" s="48"/>
      <c r="J21" s="50"/>
      <c r="K21" s="50"/>
      <c r="L21" s="50"/>
      <c r="M21" s="52"/>
      <c r="N21" s="37"/>
      <c r="O21" s="85"/>
    </row>
    <row r="22" spans="2:15" ht="15" customHeight="1" x14ac:dyDescent="0.25">
      <c r="B22" s="84"/>
      <c r="C22" s="53"/>
      <c r="D22" s="243" t="s">
        <v>56</v>
      </c>
      <c r="E22" s="243"/>
      <c r="F22" s="243"/>
      <c r="G22" s="243"/>
      <c r="H22" s="243"/>
      <c r="I22" s="243"/>
      <c r="J22" s="243"/>
      <c r="K22" s="243"/>
      <c r="L22" s="243"/>
      <c r="M22" s="243"/>
      <c r="N22" s="37"/>
      <c r="O22" s="85"/>
    </row>
    <row r="23" spans="2:15" x14ac:dyDescent="0.25">
      <c r="B23" s="88"/>
      <c r="C23" s="89"/>
      <c r="D23" s="89"/>
      <c r="E23" s="89"/>
      <c r="F23" s="89"/>
      <c r="G23" s="89"/>
      <c r="H23" s="90"/>
      <c r="I23" s="90"/>
      <c r="J23" s="91"/>
      <c r="K23" s="91"/>
      <c r="L23" s="91"/>
      <c r="M23" s="91"/>
      <c r="N23" s="91"/>
      <c r="O23" s="92"/>
    </row>
    <row r="24" spans="2:15" x14ac:dyDescent="0.25">
      <c r="B24" s="46"/>
      <c r="C24" s="46"/>
      <c r="D24" s="46"/>
      <c r="E24" s="46"/>
      <c r="F24" s="46"/>
      <c r="G24" s="46"/>
      <c r="H24" s="37"/>
      <c r="I24" s="37"/>
      <c r="J24" s="19"/>
      <c r="K24" s="19"/>
      <c r="L24" s="19"/>
      <c r="M24" s="19"/>
      <c r="N24" s="19"/>
      <c r="O24" s="19"/>
    </row>
    <row r="25" spans="2:15" x14ac:dyDescent="0.25">
      <c r="B25" s="46"/>
      <c r="C25" s="46"/>
      <c r="D25" s="46"/>
      <c r="E25" s="46"/>
      <c r="F25" s="46"/>
      <c r="G25" s="46"/>
      <c r="H25" s="37"/>
      <c r="I25" s="37"/>
      <c r="J25" s="19"/>
      <c r="K25" s="19"/>
      <c r="L25" s="19"/>
      <c r="M25" s="19"/>
      <c r="N25" s="19"/>
      <c r="O25" s="19"/>
    </row>
    <row r="26" spans="2:15" x14ac:dyDescent="0.25">
      <c r="B26" s="81" t="s">
        <v>4</v>
      </c>
      <c r="C26" s="82"/>
      <c r="D26" s="82"/>
      <c r="E26" s="82"/>
      <c r="F26" s="82"/>
      <c r="G26" s="82"/>
      <c r="H26" s="82"/>
      <c r="I26" s="82"/>
      <c r="J26" s="98"/>
      <c r="K26" s="98"/>
      <c r="L26" s="98"/>
      <c r="M26" s="98"/>
      <c r="N26" s="98"/>
      <c r="O26" s="99"/>
    </row>
    <row r="27" spans="2:15" x14ac:dyDescent="0.25">
      <c r="B27" s="24"/>
      <c r="C27" s="37"/>
      <c r="D27" s="37"/>
      <c r="E27" s="267" t="s">
        <v>57</v>
      </c>
      <c r="F27" s="267"/>
      <c r="G27" s="267"/>
      <c r="H27" s="267"/>
      <c r="I27" s="267"/>
      <c r="J27" s="267"/>
      <c r="K27" s="267"/>
      <c r="L27" s="10"/>
      <c r="M27" s="10"/>
      <c r="N27" s="10"/>
      <c r="O27" s="100"/>
    </row>
    <row r="28" spans="2:15" x14ac:dyDescent="0.25">
      <c r="B28" s="24"/>
      <c r="C28" s="26"/>
      <c r="D28" s="26"/>
      <c r="E28" s="266" t="s">
        <v>6</v>
      </c>
      <c r="F28" s="266"/>
      <c r="G28" s="266"/>
      <c r="H28" s="266"/>
      <c r="I28" s="266"/>
      <c r="J28" s="266"/>
      <c r="K28" s="266"/>
      <c r="L28" s="10"/>
      <c r="M28" s="10"/>
      <c r="N28" s="10"/>
      <c r="O28" s="100"/>
    </row>
    <row r="29" spans="2:15" x14ac:dyDescent="0.25">
      <c r="B29" s="24"/>
      <c r="C29" s="26"/>
      <c r="D29" s="26"/>
      <c r="E29" s="270" t="s">
        <v>2</v>
      </c>
      <c r="F29" s="271" t="s">
        <v>14</v>
      </c>
      <c r="G29" s="272"/>
      <c r="H29" s="273"/>
      <c r="I29" s="274" t="s">
        <v>58</v>
      </c>
      <c r="J29" s="275"/>
      <c r="K29" s="276"/>
      <c r="L29" s="10"/>
      <c r="M29" s="10"/>
      <c r="N29" s="10"/>
      <c r="O29" s="100"/>
    </row>
    <row r="30" spans="2:15" x14ac:dyDescent="0.25">
      <c r="B30" s="24"/>
      <c r="C30" s="26"/>
      <c r="D30" s="26"/>
      <c r="E30" s="270"/>
      <c r="F30" s="45" t="s">
        <v>12</v>
      </c>
      <c r="G30" s="45" t="s">
        <v>13</v>
      </c>
      <c r="H30" s="45" t="s">
        <v>3</v>
      </c>
      <c r="I30" s="45" t="s">
        <v>12</v>
      </c>
      <c r="J30" s="45" t="s">
        <v>13</v>
      </c>
      <c r="K30" s="45" t="s">
        <v>3</v>
      </c>
      <c r="L30" s="10"/>
      <c r="M30" s="10"/>
      <c r="N30" s="10"/>
      <c r="O30" s="100"/>
    </row>
    <row r="31" spans="2:15" x14ac:dyDescent="0.25">
      <c r="B31" s="24"/>
      <c r="C31" s="26"/>
      <c r="D31" s="26"/>
      <c r="E31" s="47">
        <v>2010</v>
      </c>
      <c r="F31" s="104">
        <v>464.98979400000002</v>
      </c>
      <c r="G31" s="104">
        <v>215.70675199999999</v>
      </c>
      <c r="H31" s="105">
        <f>+G31+F31</f>
        <v>680.69654600000001</v>
      </c>
      <c r="I31" s="54">
        <f t="shared" ref="I31:K39" si="3">+H12/F31</f>
        <v>0.12814069635257413</v>
      </c>
      <c r="J31" s="54">
        <f t="shared" si="3"/>
        <v>0.28101097178450862</v>
      </c>
      <c r="K31" s="55">
        <f t="shared" si="3"/>
        <v>0.17658394288370607</v>
      </c>
      <c r="L31" s="10"/>
      <c r="M31" s="10"/>
      <c r="N31" s="10"/>
      <c r="O31" s="100"/>
    </row>
    <row r="32" spans="2:15" ht="15" customHeight="1" x14ac:dyDescent="0.25">
      <c r="B32" s="24"/>
      <c r="C32" s="26"/>
      <c r="D32" s="26"/>
      <c r="E32" s="47">
        <v>2011</v>
      </c>
      <c r="F32" s="104">
        <v>494.79599200000001</v>
      </c>
      <c r="G32" s="104">
        <v>228.52391299999999</v>
      </c>
      <c r="H32" s="105">
        <f t="shared" ref="H32:H39" si="4">+G32+F32</f>
        <v>723.31990500000006</v>
      </c>
      <c r="I32" s="54">
        <f t="shared" si="3"/>
        <v>6.604299252286587E-2</v>
      </c>
      <c r="J32" s="54">
        <f t="shared" si="3"/>
        <v>0.14097622685114797</v>
      </c>
      <c r="K32" s="55">
        <f t="shared" si="3"/>
        <v>8.9717214404600135E-2</v>
      </c>
      <c r="L32" s="10"/>
      <c r="M32" s="10"/>
      <c r="N32" s="10"/>
      <c r="O32" s="100"/>
    </row>
    <row r="33" spans="2:15" x14ac:dyDescent="0.25">
      <c r="B33" s="24"/>
      <c r="C33" s="26"/>
      <c r="D33" s="26"/>
      <c r="E33" s="47">
        <v>2012</v>
      </c>
      <c r="F33" s="104">
        <v>589.20771300000001</v>
      </c>
      <c r="G33" s="104">
        <v>334.60487000000001</v>
      </c>
      <c r="H33" s="105">
        <f t="shared" si="4"/>
        <v>923.81258300000002</v>
      </c>
      <c r="I33" s="54">
        <f t="shared" si="3"/>
        <v>3.8278013852137062E-2</v>
      </c>
      <c r="J33" s="54">
        <f t="shared" si="3"/>
        <v>0.13206724397047778</v>
      </c>
      <c r="K33" s="55">
        <f t="shared" si="3"/>
        <v>7.2248468172250474E-2</v>
      </c>
      <c r="L33" s="10"/>
      <c r="M33" s="10"/>
      <c r="N33" s="10"/>
      <c r="O33" s="100"/>
    </row>
    <row r="34" spans="2:15" x14ac:dyDescent="0.25">
      <c r="B34" s="24"/>
      <c r="C34" s="26"/>
      <c r="D34" s="26"/>
      <c r="E34" s="47">
        <v>2013</v>
      </c>
      <c r="F34" s="104">
        <v>686.99010699999997</v>
      </c>
      <c r="G34" s="104">
        <v>391.56487299999998</v>
      </c>
      <c r="H34" s="105">
        <f t="shared" si="4"/>
        <v>1078.5549799999999</v>
      </c>
      <c r="I34" s="54">
        <f t="shared" si="3"/>
        <v>1.4647919813494493E-2</v>
      </c>
      <c r="J34" s="54">
        <f t="shared" si="3"/>
        <v>0.18540949662765077</v>
      </c>
      <c r="K34" s="55">
        <f t="shared" si="3"/>
        <v>7.6642195838732316E-2</v>
      </c>
      <c r="L34" s="10"/>
      <c r="M34" s="10"/>
      <c r="N34" s="10"/>
      <c r="O34" s="100"/>
    </row>
    <row r="35" spans="2:15" x14ac:dyDescent="0.25">
      <c r="B35" s="24"/>
      <c r="C35" s="26"/>
      <c r="D35" s="26"/>
      <c r="E35" s="47">
        <v>2014</v>
      </c>
      <c r="F35" s="104">
        <v>750.42945499999996</v>
      </c>
      <c r="G35" s="104">
        <v>490.29539599999998</v>
      </c>
      <c r="H35" s="105">
        <f t="shared" si="4"/>
        <v>1240.7248509999999</v>
      </c>
      <c r="I35" s="54">
        <f t="shared" si="3"/>
        <v>2.923411235237295E-2</v>
      </c>
      <c r="J35" s="54">
        <f t="shared" si="3"/>
        <v>0.19934701161256674</v>
      </c>
      <c r="K35" s="55">
        <f t="shared" si="3"/>
        <v>9.645737401289467E-2</v>
      </c>
      <c r="L35" s="10"/>
      <c r="M35" s="10"/>
      <c r="N35" s="10"/>
      <c r="O35" s="100"/>
    </row>
    <row r="36" spans="2:15" x14ac:dyDescent="0.25">
      <c r="B36" s="24"/>
      <c r="C36" s="26"/>
      <c r="D36" s="26"/>
      <c r="E36" s="47">
        <v>2015</v>
      </c>
      <c r="F36" s="104">
        <v>816.74608999999998</v>
      </c>
      <c r="G36" s="104">
        <v>428.01518499999997</v>
      </c>
      <c r="H36" s="105">
        <f t="shared" si="4"/>
        <v>1244.7612749999998</v>
      </c>
      <c r="I36" s="54">
        <f t="shared" si="3"/>
        <v>9.4950549441871219E-3</v>
      </c>
      <c r="J36" s="54">
        <f t="shared" si="3"/>
        <v>0.13199529825092537</v>
      </c>
      <c r="K36" s="55">
        <f t="shared" si="3"/>
        <v>5.1617159282208558E-2</v>
      </c>
      <c r="L36" s="37"/>
      <c r="M36" s="56"/>
      <c r="N36" s="37"/>
      <c r="O36" s="85"/>
    </row>
    <row r="37" spans="2:15" x14ac:dyDescent="0.25">
      <c r="B37" s="24"/>
      <c r="C37" s="26"/>
      <c r="D37" s="26"/>
      <c r="E37" s="47">
        <v>2016</v>
      </c>
      <c r="F37" s="104">
        <v>795.18770600000005</v>
      </c>
      <c r="G37" s="104">
        <v>715.48699799999997</v>
      </c>
      <c r="H37" s="105">
        <f t="shared" si="4"/>
        <v>1510.674704</v>
      </c>
      <c r="I37" s="54">
        <f t="shared" si="3"/>
        <v>1.6184310827360802E-2</v>
      </c>
      <c r="J37" s="54">
        <f t="shared" si="3"/>
        <v>0.1485980546078351</v>
      </c>
      <c r="K37" s="55">
        <f t="shared" si="3"/>
        <v>7.8898217256439862E-2</v>
      </c>
      <c r="L37" s="37"/>
      <c r="M37" s="56"/>
      <c r="N37" s="37"/>
      <c r="O37" s="85"/>
    </row>
    <row r="38" spans="2:15" x14ac:dyDescent="0.25">
      <c r="B38" s="24"/>
      <c r="C38" s="26"/>
      <c r="D38" s="26"/>
      <c r="E38" s="47">
        <v>2017</v>
      </c>
      <c r="F38" s="104">
        <v>889.36464000000001</v>
      </c>
      <c r="G38" s="104">
        <v>737.81053999999995</v>
      </c>
      <c r="H38" s="105">
        <f t="shared" si="4"/>
        <v>1627.17518</v>
      </c>
      <c r="I38" s="54">
        <f t="shared" si="3"/>
        <v>4.8908286931668432E-2</v>
      </c>
      <c r="J38" s="54">
        <f t="shared" si="3"/>
        <v>0.29271952390379247</v>
      </c>
      <c r="K38" s="55">
        <f t="shared" si="3"/>
        <v>0.15945969075069105</v>
      </c>
      <c r="L38" s="37"/>
      <c r="M38" s="56"/>
      <c r="N38" s="37"/>
      <c r="O38" s="85"/>
    </row>
    <row r="39" spans="2:15" x14ac:dyDescent="0.25">
      <c r="B39" s="24"/>
      <c r="C39" s="26"/>
      <c r="D39" s="26"/>
      <c r="E39" s="47" t="s">
        <v>55</v>
      </c>
      <c r="F39" s="104">
        <v>195.630044</v>
      </c>
      <c r="G39" s="104">
        <v>139.725078</v>
      </c>
      <c r="H39" s="105">
        <f t="shared" si="4"/>
        <v>335.35512199999999</v>
      </c>
      <c r="I39" s="54">
        <f t="shared" si="3"/>
        <v>2.0088213035416993E-2</v>
      </c>
      <c r="J39" s="54">
        <f t="shared" si="3"/>
        <v>0.44346712764046553</v>
      </c>
      <c r="K39" s="55">
        <f t="shared" si="3"/>
        <v>0.19648823792230616</v>
      </c>
      <c r="L39" s="58"/>
      <c r="M39" s="56"/>
      <c r="N39" s="56"/>
      <c r="O39" s="101"/>
    </row>
    <row r="40" spans="2:15" ht="15" customHeight="1" x14ac:dyDescent="0.25">
      <c r="B40" s="24"/>
      <c r="C40" s="26"/>
      <c r="D40" s="26"/>
      <c r="E40" s="48" t="s">
        <v>104</v>
      </c>
      <c r="F40" s="57"/>
      <c r="G40" s="57"/>
      <c r="H40" s="57"/>
      <c r="I40" s="57"/>
      <c r="J40" s="57"/>
      <c r="K40" s="57"/>
      <c r="L40" s="52"/>
      <c r="M40" s="52"/>
      <c r="N40" s="56"/>
      <c r="O40" s="101"/>
    </row>
    <row r="41" spans="2:15" x14ac:dyDescent="0.25">
      <c r="B41" s="28"/>
      <c r="C41" s="46"/>
      <c r="D41" s="46"/>
      <c r="E41" s="260" t="s">
        <v>15</v>
      </c>
      <c r="F41" s="260"/>
      <c r="G41" s="260"/>
      <c r="H41" s="260"/>
      <c r="I41" s="260"/>
      <c r="J41" s="260"/>
      <c r="K41" s="260"/>
      <c r="L41" s="46"/>
      <c r="M41" s="46"/>
      <c r="N41" s="46"/>
      <c r="O41" s="87"/>
    </row>
    <row r="42" spans="2:15" x14ac:dyDescent="0.25">
      <c r="B42" s="84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85"/>
    </row>
    <row r="43" spans="2:15" x14ac:dyDescent="0.25">
      <c r="B43" s="102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3"/>
    </row>
    <row r="44" spans="2:15" x14ac:dyDescent="0.25">
      <c r="B44" s="37"/>
      <c r="C44" s="216"/>
      <c r="D44" s="216"/>
      <c r="E44" s="216"/>
      <c r="F44" s="216"/>
      <c r="G44" s="216"/>
      <c r="H44" s="216"/>
      <c r="I44" s="216"/>
      <c r="J44" s="37"/>
      <c r="K44" s="216"/>
      <c r="L44" s="216"/>
      <c r="M44" s="216"/>
      <c r="N44" s="216"/>
      <c r="O44" s="216"/>
    </row>
    <row r="45" spans="2:15" x14ac:dyDescent="0.25">
      <c r="B45" s="37"/>
      <c r="C45" s="216"/>
      <c r="D45" s="216"/>
      <c r="E45" s="216"/>
      <c r="F45" s="216"/>
      <c r="G45" s="216"/>
      <c r="H45" s="216"/>
      <c r="I45" s="216"/>
      <c r="J45" s="37"/>
      <c r="K45" s="216"/>
      <c r="L45" s="216"/>
      <c r="M45" s="216"/>
      <c r="N45" s="216"/>
      <c r="O45" s="216"/>
    </row>
    <row r="46" spans="2:15" x14ac:dyDescent="0.25">
      <c r="B46" s="81" t="s">
        <v>5</v>
      </c>
      <c r="C46" s="106"/>
      <c r="D46" s="106"/>
      <c r="E46" s="106"/>
      <c r="F46" s="106"/>
      <c r="G46" s="106"/>
      <c r="H46" s="112"/>
      <c r="I46" s="112"/>
      <c r="J46" s="112"/>
      <c r="K46" s="112"/>
      <c r="L46" s="112"/>
      <c r="M46" s="112"/>
      <c r="N46" s="112"/>
      <c r="O46" s="107"/>
    </row>
    <row r="47" spans="2:15" x14ac:dyDescent="0.25">
      <c r="B47" s="28"/>
      <c r="C47" s="46"/>
      <c r="D47" s="46"/>
      <c r="E47" s="46"/>
      <c r="F47" s="46"/>
      <c r="G47" s="23"/>
      <c r="H47" s="26"/>
      <c r="I47" s="26"/>
      <c r="J47" s="26"/>
      <c r="K47" s="26"/>
      <c r="L47" s="46"/>
      <c r="M47" s="46"/>
      <c r="N47" s="46"/>
      <c r="O47" s="85"/>
    </row>
    <row r="48" spans="2:15" x14ac:dyDescent="0.25">
      <c r="B48" s="28"/>
      <c r="C48" s="267" t="s">
        <v>59</v>
      </c>
      <c r="D48" s="267"/>
      <c r="E48" s="267"/>
      <c r="F48" s="267"/>
      <c r="G48" s="267"/>
      <c r="H48" s="26"/>
      <c r="I48" s="267" t="s">
        <v>61</v>
      </c>
      <c r="J48" s="267"/>
      <c r="K48" s="267"/>
      <c r="L48" s="267"/>
      <c r="M48" s="267"/>
      <c r="N48" s="267"/>
      <c r="O48" s="85"/>
    </row>
    <row r="49" spans="2:15" x14ac:dyDescent="0.25">
      <c r="B49" s="28"/>
      <c r="C49" s="267" t="s">
        <v>6</v>
      </c>
      <c r="D49" s="267"/>
      <c r="E49" s="267"/>
      <c r="F49" s="267"/>
      <c r="G49" s="267"/>
      <c r="H49" s="26"/>
      <c r="I49" s="267" t="s">
        <v>18</v>
      </c>
      <c r="J49" s="267"/>
      <c r="K49" s="267"/>
      <c r="L49" s="267"/>
      <c r="M49" s="267"/>
      <c r="N49" s="267"/>
      <c r="O49" s="85"/>
    </row>
    <row r="50" spans="2:15" x14ac:dyDescent="0.25">
      <c r="B50" s="28"/>
      <c r="C50" s="218" t="s">
        <v>2</v>
      </c>
      <c r="D50" s="218" t="s">
        <v>12</v>
      </c>
      <c r="E50" s="218" t="s">
        <v>13</v>
      </c>
      <c r="F50" s="218" t="s">
        <v>3</v>
      </c>
      <c r="G50" s="218" t="s">
        <v>16</v>
      </c>
      <c r="H50" s="23"/>
      <c r="I50" s="144" t="s">
        <v>21</v>
      </c>
      <c r="J50" s="145"/>
      <c r="K50" s="145">
        <v>2016</v>
      </c>
      <c r="L50" s="146" t="s">
        <v>20</v>
      </c>
      <c r="M50" s="146">
        <v>2017</v>
      </c>
      <c r="N50" s="146" t="s">
        <v>20</v>
      </c>
      <c r="O50" s="85"/>
    </row>
    <row r="51" spans="2:15" x14ac:dyDescent="0.25">
      <c r="B51" s="28"/>
      <c r="C51" s="27">
        <v>2010</v>
      </c>
      <c r="D51" s="141">
        <v>72.110974580000004</v>
      </c>
      <c r="E51" s="141">
        <v>58.082066959999999</v>
      </c>
      <c r="F51" s="141">
        <f>+E51+D51</f>
        <v>130.19304154</v>
      </c>
      <c r="G51" s="142">
        <v>1.5188228534521313</v>
      </c>
      <c r="H51" s="23"/>
      <c r="I51" s="110" t="s">
        <v>23</v>
      </c>
      <c r="J51" s="64"/>
      <c r="K51" s="147">
        <f>+K73+K100</f>
        <v>3.20706632</v>
      </c>
      <c r="L51" s="148">
        <f>+K51/K53</f>
        <v>1.7316715545642965E-2</v>
      </c>
      <c r="M51" s="147">
        <f>+M73+M100</f>
        <v>16.469485630000001</v>
      </c>
      <c r="N51" s="148">
        <f>+M51/M53</f>
        <v>4.3063878681707253E-2</v>
      </c>
      <c r="O51" s="85"/>
    </row>
    <row r="52" spans="2:15" x14ac:dyDescent="0.25">
      <c r="B52" s="28"/>
      <c r="C52" s="27">
        <v>2011</v>
      </c>
      <c r="D52" s="141">
        <v>31.942967890000002</v>
      </c>
      <c r="E52" s="141">
        <v>38.48629176</v>
      </c>
      <c r="F52" s="141">
        <f t="shared" ref="F52:F58" si="5">+E52+D52</f>
        <v>70.429259650000006</v>
      </c>
      <c r="G52" s="142">
        <f>+F52/F51-1</f>
        <v>-0.45903975499057992</v>
      </c>
      <c r="H52" s="23"/>
      <c r="I52" s="110" t="s">
        <v>1</v>
      </c>
      <c r="J52" s="64"/>
      <c r="K52" s="147">
        <f>+K74+K101</f>
        <v>181.99354586000001</v>
      </c>
      <c r="L52" s="148">
        <f>+K52/K53</f>
        <v>0.98268328445435704</v>
      </c>
      <c r="M52" s="147">
        <f>+M74+M101</f>
        <v>365.97366938000005</v>
      </c>
      <c r="N52" s="148">
        <f>+M52/M53</f>
        <v>0.95693612131829286</v>
      </c>
      <c r="O52" s="85"/>
    </row>
    <row r="53" spans="2:15" x14ac:dyDescent="0.25">
      <c r="B53" s="28"/>
      <c r="C53" s="27">
        <v>2012</v>
      </c>
      <c r="D53" s="141">
        <v>16.591271649999999</v>
      </c>
      <c r="E53" s="141">
        <v>77.405037659999991</v>
      </c>
      <c r="F53" s="141">
        <f t="shared" si="5"/>
        <v>93.996309309999987</v>
      </c>
      <c r="G53" s="142">
        <f t="shared" ref="G53:G58" si="6">+F53/F52-1</f>
        <v>0.33462015328738404</v>
      </c>
      <c r="H53" s="23"/>
      <c r="I53" s="136" t="s">
        <v>3</v>
      </c>
      <c r="J53" s="75"/>
      <c r="K53" s="149">
        <f>+K75+K102</f>
        <v>185.20061218000001</v>
      </c>
      <c r="L53" s="150">
        <f>+L52+L51</f>
        <v>1</v>
      </c>
      <c r="M53" s="149">
        <f>+M75+M102</f>
        <v>382.44315501</v>
      </c>
      <c r="N53" s="150">
        <f>+N52+N51</f>
        <v>1.0000000000000002</v>
      </c>
      <c r="O53" s="85"/>
    </row>
    <row r="54" spans="2:15" x14ac:dyDescent="0.25">
      <c r="B54" s="28"/>
      <c r="C54" s="27">
        <v>2013</v>
      </c>
      <c r="D54" s="141">
        <v>4.1135618699999998</v>
      </c>
      <c r="E54" s="141">
        <v>52.085745420000002</v>
      </c>
      <c r="F54" s="141">
        <f t="shared" si="5"/>
        <v>56.19930729</v>
      </c>
      <c r="G54" s="143">
        <f t="shared" si="6"/>
        <v>-0.4021115541392738</v>
      </c>
      <c r="H54" s="26"/>
      <c r="I54" s="36"/>
      <c r="J54" s="36"/>
      <c r="K54" s="36"/>
      <c r="L54" s="36"/>
      <c r="M54" s="36"/>
      <c r="N54" s="36"/>
      <c r="O54" s="85"/>
    </row>
    <row r="55" spans="2:15" x14ac:dyDescent="0.25">
      <c r="B55" s="28"/>
      <c r="C55" s="27">
        <v>2014</v>
      </c>
      <c r="D55" s="141">
        <v>17.51272814</v>
      </c>
      <c r="E55" s="141">
        <v>142.22139115000002</v>
      </c>
      <c r="F55" s="141">
        <f t="shared" si="5"/>
        <v>159.73411929000002</v>
      </c>
      <c r="G55" s="143">
        <f t="shared" si="6"/>
        <v>1.8422791488467833</v>
      </c>
      <c r="H55" s="26"/>
      <c r="I55" s="36"/>
      <c r="J55" s="115"/>
      <c r="K55" s="115"/>
      <c r="L55" s="36"/>
      <c r="M55" s="36"/>
      <c r="N55" s="36"/>
      <c r="O55" s="85"/>
    </row>
    <row r="56" spans="2:15" x14ac:dyDescent="0.25">
      <c r="B56" s="24"/>
      <c r="C56" s="27">
        <v>2015</v>
      </c>
      <c r="D56" s="141">
        <v>6.6095008000000002</v>
      </c>
      <c r="E56" s="141">
        <v>82.171341400000003</v>
      </c>
      <c r="F56" s="141">
        <f t="shared" si="5"/>
        <v>88.780842200000009</v>
      </c>
      <c r="G56" s="142">
        <f t="shared" si="6"/>
        <v>-0.44419612669715935</v>
      </c>
      <c r="H56" s="23"/>
      <c r="I56" s="151" t="s">
        <v>29</v>
      </c>
      <c r="J56" s="78"/>
      <c r="K56" s="219">
        <v>2016</v>
      </c>
      <c r="L56" s="45" t="s">
        <v>20</v>
      </c>
      <c r="M56" s="45">
        <v>2017</v>
      </c>
      <c r="N56" s="45" t="s">
        <v>20</v>
      </c>
      <c r="O56" s="40"/>
    </row>
    <row r="57" spans="2:15" x14ac:dyDescent="0.25">
      <c r="B57" s="24"/>
      <c r="C57" s="27">
        <v>2016</v>
      </c>
      <c r="D57" s="222">
        <f>+E92</f>
        <v>23.092152599999999</v>
      </c>
      <c r="E57" s="222">
        <f>+E119</f>
        <v>162.10845957999999</v>
      </c>
      <c r="F57" s="141">
        <f t="shared" si="5"/>
        <v>185.20061217999998</v>
      </c>
      <c r="G57" s="142">
        <f t="shared" si="6"/>
        <v>1.0860425243859644</v>
      </c>
      <c r="H57" s="23"/>
      <c r="I57" s="137" t="s">
        <v>31</v>
      </c>
      <c r="J57" s="138"/>
      <c r="K57" s="147">
        <f>+K79+K106</f>
        <v>0</v>
      </c>
      <c r="L57" s="148">
        <f t="shared" ref="L57:L63" si="7">+K57/K$63</f>
        <v>0</v>
      </c>
      <c r="M57" s="147">
        <f>+M79+M106</f>
        <v>0</v>
      </c>
      <c r="N57" s="148">
        <f t="shared" ref="N57:N63" si="8">+M57/M$63</f>
        <v>0</v>
      </c>
      <c r="O57" s="40"/>
    </row>
    <row r="58" spans="2:15" x14ac:dyDescent="0.25">
      <c r="B58" s="114"/>
      <c r="C58" s="27">
        <v>2017</v>
      </c>
      <c r="D58" s="222">
        <f>+G92</f>
        <v>59.443989289999998</v>
      </c>
      <c r="E58" s="222">
        <f>+G119</f>
        <v>322.99916572000001</v>
      </c>
      <c r="F58" s="141">
        <f t="shared" si="5"/>
        <v>382.44315501</v>
      </c>
      <c r="G58" s="142">
        <f t="shared" si="6"/>
        <v>1.065021008884659</v>
      </c>
      <c r="H58" s="19"/>
      <c r="I58" s="139" t="s">
        <v>33</v>
      </c>
      <c r="J58" s="140"/>
      <c r="K58" s="147">
        <f>+K80+K107</f>
        <v>0</v>
      </c>
      <c r="L58" s="148">
        <f t="shared" si="7"/>
        <v>0</v>
      </c>
      <c r="M58" s="147">
        <f>+M80+M107</f>
        <v>0</v>
      </c>
      <c r="N58" s="148">
        <f t="shared" si="8"/>
        <v>0</v>
      </c>
      <c r="O58" s="40"/>
    </row>
    <row r="59" spans="2:15" x14ac:dyDescent="0.25">
      <c r="B59" s="114"/>
      <c r="C59" s="260" t="s">
        <v>17</v>
      </c>
      <c r="D59" s="260"/>
      <c r="E59" s="260"/>
      <c r="F59" s="260"/>
      <c r="G59" s="260"/>
      <c r="H59" s="19"/>
      <c r="I59" s="137" t="s">
        <v>35</v>
      </c>
      <c r="J59" s="138"/>
      <c r="K59" s="147">
        <f>+K81+K108</f>
        <v>3.20706632</v>
      </c>
      <c r="L59" s="148">
        <f t="shared" si="7"/>
        <v>1</v>
      </c>
      <c r="M59" s="147">
        <f>+M81+M108</f>
        <v>16.469485630000001</v>
      </c>
      <c r="N59" s="148">
        <f t="shared" si="8"/>
        <v>1</v>
      </c>
      <c r="O59" s="40"/>
    </row>
    <row r="60" spans="2:15" x14ac:dyDescent="0.25">
      <c r="B60" s="114"/>
      <c r="C60" s="217"/>
      <c r="D60" s="217"/>
      <c r="E60" s="217"/>
      <c r="F60" s="217"/>
      <c r="G60" s="217"/>
      <c r="H60" s="19"/>
      <c r="I60" s="110" t="s">
        <v>37</v>
      </c>
      <c r="J60" s="64"/>
      <c r="K60" s="147">
        <f>+K82+K109</f>
        <v>0</v>
      </c>
      <c r="L60" s="148">
        <f t="shared" si="7"/>
        <v>0</v>
      </c>
      <c r="M60" s="147">
        <f>+M82+M109</f>
        <v>0</v>
      </c>
      <c r="N60" s="148">
        <f t="shared" si="8"/>
        <v>0</v>
      </c>
      <c r="O60" s="40"/>
    </row>
    <row r="61" spans="2:15" x14ac:dyDescent="0.25">
      <c r="B61" s="114"/>
      <c r="C61" s="217"/>
      <c r="D61" s="217"/>
      <c r="E61" s="217"/>
      <c r="F61" s="217"/>
      <c r="G61" s="217"/>
      <c r="H61" s="19"/>
      <c r="I61" s="110" t="s">
        <v>41</v>
      </c>
      <c r="J61" s="64"/>
      <c r="K61" s="147">
        <f>+K84+K111</f>
        <v>0</v>
      </c>
      <c r="L61" s="148">
        <f t="shared" si="7"/>
        <v>0</v>
      </c>
      <c r="M61" s="147">
        <f>+M84+M111</f>
        <v>0</v>
      </c>
      <c r="N61" s="148">
        <f t="shared" si="8"/>
        <v>0</v>
      </c>
      <c r="O61" s="40"/>
    </row>
    <row r="62" spans="2:15" x14ac:dyDescent="0.25">
      <c r="B62" s="114"/>
      <c r="C62" s="217"/>
      <c r="D62" s="217"/>
      <c r="E62" s="217"/>
      <c r="F62" s="217"/>
      <c r="G62" s="217"/>
      <c r="H62" s="19"/>
      <c r="I62" s="110" t="s">
        <v>39</v>
      </c>
      <c r="J62" s="64"/>
      <c r="K62" s="104">
        <f>+K83+K110</f>
        <v>0</v>
      </c>
      <c r="L62" s="73">
        <f t="shared" si="7"/>
        <v>0</v>
      </c>
      <c r="M62" s="104">
        <f>+M83+M110</f>
        <v>0</v>
      </c>
      <c r="N62" s="73">
        <f t="shared" si="8"/>
        <v>0</v>
      </c>
      <c r="O62" s="40"/>
    </row>
    <row r="63" spans="2:15" x14ac:dyDescent="0.25">
      <c r="B63" s="114"/>
      <c r="C63" s="217"/>
      <c r="D63" s="217"/>
      <c r="E63" s="217"/>
      <c r="F63" s="217"/>
      <c r="G63" s="217"/>
      <c r="H63" s="19"/>
      <c r="I63" s="136" t="s">
        <v>3</v>
      </c>
      <c r="J63" s="75"/>
      <c r="K63" s="149">
        <f>SUM(K57:K62)</f>
        <v>3.20706632</v>
      </c>
      <c r="L63" s="150">
        <f t="shared" si="7"/>
        <v>1</v>
      </c>
      <c r="M63" s="149">
        <f>SUM(M57:M62)</f>
        <v>16.469485630000001</v>
      </c>
      <c r="N63" s="150">
        <f t="shared" si="8"/>
        <v>1</v>
      </c>
      <c r="O63" s="40"/>
    </row>
    <row r="64" spans="2:15" x14ac:dyDescent="0.25">
      <c r="B64" s="114"/>
      <c r="C64" s="217"/>
      <c r="D64" s="217"/>
      <c r="E64" s="217"/>
      <c r="F64" s="217"/>
      <c r="G64" s="217"/>
      <c r="H64" s="10"/>
      <c r="I64" s="260" t="s">
        <v>62</v>
      </c>
      <c r="J64" s="260"/>
      <c r="K64" s="260"/>
      <c r="L64" s="260"/>
      <c r="M64" s="260"/>
      <c r="N64" s="260"/>
      <c r="O64" s="40"/>
    </row>
    <row r="65" spans="2:15" x14ac:dyDescent="0.25">
      <c r="B65" s="114"/>
      <c r="C65" s="217"/>
      <c r="D65" s="217"/>
      <c r="E65" s="217"/>
      <c r="F65" s="217"/>
      <c r="G65" s="217"/>
      <c r="H65" s="19"/>
      <c r="I65" s="19"/>
      <c r="J65" s="19"/>
      <c r="K65" s="19"/>
      <c r="L65" s="36"/>
      <c r="M65" s="36"/>
      <c r="N65" s="36"/>
      <c r="O65" s="40"/>
    </row>
    <row r="66" spans="2:15" x14ac:dyDescent="0.25">
      <c r="B66" s="116"/>
      <c r="C66" s="117"/>
      <c r="D66" s="117"/>
      <c r="E66" s="117"/>
      <c r="F66" s="117"/>
      <c r="G66" s="117"/>
      <c r="H66" s="118"/>
      <c r="I66" s="118"/>
      <c r="J66" s="118"/>
      <c r="K66" s="118"/>
      <c r="L66" s="42"/>
      <c r="M66" s="42"/>
      <c r="N66" s="42"/>
      <c r="O66" s="43"/>
    </row>
    <row r="67" spans="2:15" x14ac:dyDescent="0.25">
      <c r="B67" s="115"/>
      <c r="C67" s="115"/>
      <c r="D67" s="115"/>
      <c r="E67" s="115"/>
      <c r="F67" s="115"/>
      <c r="G67" s="115"/>
      <c r="H67" s="119"/>
      <c r="I67" s="119"/>
      <c r="J67" s="119"/>
      <c r="K67" s="119"/>
      <c r="L67" s="36"/>
      <c r="M67" s="36"/>
      <c r="N67" s="36"/>
      <c r="O67" s="36"/>
    </row>
    <row r="68" spans="2:15" x14ac:dyDescent="0.25">
      <c r="B68" s="115"/>
      <c r="C68" s="115"/>
      <c r="D68" s="115"/>
      <c r="E68" s="115"/>
      <c r="F68" s="115"/>
      <c r="G68" s="115"/>
      <c r="H68" s="119"/>
      <c r="I68" s="119"/>
      <c r="J68" s="119"/>
      <c r="K68" s="119"/>
      <c r="L68" s="36"/>
      <c r="M68" s="36"/>
      <c r="N68" s="36"/>
      <c r="O68" s="36"/>
    </row>
    <row r="69" spans="2:15" x14ac:dyDescent="0.25">
      <c r="B69" s="156" t="s">
        <v>65</v>
      </c>
      <c r="C69" s="157"/>
      <c r="D69" s="157"/>
      <c r="E69" s="157"/>
      <c r="F69" s="157"/>
      <c r="G69" s="157"/>
      <c r="H69" s="113"/>
      <c r="I69" s="113"/>
      <c r="J69" s="113"/>
      <c r="K69" s="113"/>
      <c r="L69" s="120"/>
      <c r="M69" s="120"/>
      <c r="N69" s="120"/>
      <c r="O69" s="121"/>
    </row>
    <row r="70" spans="2:15" x14ac:dyDescent="0.25">
      <c r="B70" s="153" t="s">
        <v>64</v>
      </c>
      <c r="C70" s="154"/>
      <c r="D70" s="154"/>
      <c r="E70" s="155"/>
      <c r="F70" s="155"/>
      <c r="G70" s="155"/>
      <c r="H70" s="119"/>
      <c r="I70" s="119"/>
      <c r="J70" s="119"/>
      <c r="K70" s="119"/>
      <c r="L70" s="36"/>
      <c r="M70" s="36"/>
      <c r="N70" s="36"/>
      <c r="O70" s="40"/>
    </row>
    <row r="71" spans="2:15" x14ac:dyDescent="0.25">
      <c r="B71" s="28" t="s">
        <v>18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40"/>
    </row>
    <row r="72" spans="2:15" x14ac:dyDescent="0.25">
      <c r="B72" s="108" t="s">
        <v>19</v>
      </c>
      <c r="C72" s="61"/>
      <c r="D72" s="62"/>
      <c r="E72" s="45">
        <v>2016</v>
      </c>
      <c r="F72" s="45" t="s">
        <v>20</v>
      </c>
      <c r="G72" s="45">
        <v>2017</v>
      </c>
      <c r="H72" s="45" t="s">
        <v>20</v>
      </c>
      <c r="I72" s="36"/>
      <c r="J72" s="45" t="s">
        <v>21</v>
      </c>
      <c r="K72" s="45">
        <v>2016</v>
      </c>
      <c r="L72" s="45" t="s">
        <v>20</v>
      </c>
      <c r="M72" s="45">
        <v>2017</v>
      </c>
      <c r="N72" s="45" t="s">
        <v>20</v>
      </c>
      <c r="O72" s="40"/>
    </row>
    <row r="73" spans="2:15" x14ac:dyDescent="0.25">
      <c r="B73" s="109" t="s">
        <v>22</v>
      </c>
      <c r="C73" s="63"/>
      <c r="D73" s="64"/>
      <c r="E73" s="158"/>
      <c r="F73" s="65" t="str">
        <f t="shared" ref="F73:F91" si="9">+IF(E73="","",+E73/E$92)</f>
        <v/>
      </c>
      <c r="G73" s="158"/>
      <c r="H73" s="65" t="str">
        <f t="shared" ref="H73:H91" si="10">+IF(G73="","",+G73/G$92)</f>
        <v/>
      </c>
      <c r="I73" s="36"/>
      <c r="J73" s="66" t="s">
        <v>23</v>
      </c>
      <c r="K73" s="67">
        <f>+SUM(E73:E81)</f>
        <v>0.80176665000000003</v>
      </c>
      <c r="L73" s="60">
        <f>+K73/K75</f>
        <v>3.4720307971635347E-2</v>
      </c>
      <c r="M73" s="67">
        <f>+SUM(G73:G81)</f>
        <v>4.1173714100000005</v>
      </c>
      <c r="N73" s="60">
        <f>+M73/M75</f>
        <v>6.9264722290309819E-2</v>
      </c>
      <c r="O73" s="40"/>
    </row>
    <row r="74" spans="2:15" x14ac:dyDescent="0.25">
      <c r="B74" s="109" t="s">
        <v>24</v>
      </c>
      <c r="C74" s="63"/>
      <c r="D74" s="64"/>
      <c r="E74" s="158"/>
      <c r="F74" s="65" t="str">
        <f t="shared" si="9"/>
        <v/>
      </c>
      <c r="G74" s="158"/>
      <c r="H74" s="65" t="str">
        <f t="shared" si="10"/>
        <v/>
      </c>
      <c r="I74" s="36"/>
      <c r="J74" s="59" t="s">
        <v>1</v>
      </c>
      <c r="K74" s="67">
        <f>+SUM(E82:E91)</f>
        <v>22.290385950000001</v>
      </c>
      <c r="L74" s="60">
        <f>+K74/K75</f>
        <v>0.96527969202836461</v>
      </c>
      <c r="M74" s="67">
        <f>+SUM(G82:G91)</f>
        <v>55.326617879999993</v>
      </c>
      <c r="N74" s="60">
        <f>+M74/M75</f>
        <v>0.93073527770969022</v>
      </c>
      <c r="O74" s="40"/>
    </row>
    <row r="75" spans="2:15" x14ac:dyDescent="0.25">
      <c r="B75" s="109" t="s">
        <v>25</v>
      </c>
      <c r="C75" s="63"/>
      <c r="D75" s="64"/>
      <c r="E75" s="158"/>
      <c r="F75" s="65" t="str">
        <f t="shared" si="9"/>
        <v/>
      </c>
      <c r="G75" s="158"/>
      <c r="H75" s="65" t="str">
        <f t="shared" si="10"/>
        <v/>
      </c>
      <c r="I75" s="36"/>
      <c r="J75" s="68" t="s">
        <v>3</v>
      </c>
      <c r="K75" s="69">
        <f>SUM(K73:K74)</f>
        <v>23.092152600000002</v>
      </c>
      <c r="L75" s="70">
        <f>+L74+L73</f>
        <v>1</v>
      </c>
      <c r="M75" s="69">
        <f>SUM(M73:M74)</f>
        <v>59.44398928999999</v>
      </c>
      <c r="N75" s="70">
        <f>+N74+N73</f>
        <v>1</v>
      </c>
      <c r="O75" s="40"/>
    </row>
    <row r="76" spans="2:15" x14ac:dyDescent="0.25">
      <c r="B76" s="109" t="s">
        <v>26</v>
      </c>
      <c r="C76" s="63"/>
      <c r="D76" s="64"/>
      <c r="E76" s="158">
        <v>0.80176665000000003</v>
      </c>
      <c r="F76" s="65">
        <f t="shared" si="9"/>
        <v>3.4720307971635354E-2</v>
      </c>
      <c r="G76" s="158">
        <v>4.1173714100000005</v>
      </c>
      <c r="H76" s="65">
        <f t="shared" si="10"/>
        <v>6.9264722290309805E-2</v>
      </c>
      <c r="I76" s="36"/>
      <c r="J76" s="36"/>
      <c r="K76" s="36"/>
      <c r="L76" s="36"/>
      <c r="M76" s="36"/>
      <c r="N76" s="36"/>
      <c r="O76" s="40"/>
    </row>
    <row r="77" spans="2:15" x14ac:dyDescent="0.25">
      <c r="B77" s="109" t="s">
        <v>27</v>
      </c>
      <c r="C77" s="63"/>
      <c r="D77" s="64"/>
      <c r="E77" s="158"/>
      <c r="F77" s="65" t="str">
        <f t="shared" si="9"/>
        <v/>
      </c>
      <c r="G77" s="158"/>
      <c r="H77" s="65" t="str">
        <f t="shared" si="10"/>
        <v/>
      </c>
      <c r="I77" s="36"/>
      <c r="J77" s="36"/>
      <c r="K77" s="115"/>
      <c r="L77" s="115"/>
      <c r="M77" s="36"/>
      <c r="N77" s="36"/>
      <c r="O77" s="40"/>
    </row>
    <row r="78" spans="2:15" x14ac:dyDescent="0.25">
      <c r="B78" s="109" t="s">
        <v>28</v>
      </c>
      <c r="C78" s="63"/>
      <c r="D78" s="64"/>
      <c r="E78" s="158"/>
      <c r="F78" s="65" t="str">
        <f t="shared" si="9"/>
        <v/>
      </c>
      <c r="G78" s="158"/>
      <c r="H78" s="65" t="str">
        <f t="shared" si="10"/>
        <v/>
      </c>
      <c r="I78" s="36"/>
      <c r="J78" s="71" t="s">
        <v>29</v>
      </c>
      <c r="K78" s="45">
        <v>2016</v>
      </c>
      <c r="L78" s="45" t="s">
        <v>20</v>
      </c>
      <c r="M78" s="45">
        <v>2017</v>
      </c>
      <c r="N78" s="45" t="s">
        <v>20</v>
      </c>
      <c r="O78" s="40"/>
    </row>
    <row r="79" spans="2:15" x14ac:dyDescent="0.25">
      <c r="B79" s="110" t="s">
        <v>30</v>
      </c>
      <c r="C79" s="63"/>
      <c r="D79" s="64"/>
      <c r="E79" s="158"/>
      <c r="F79" s="65" t="str">
        <f t="shared" si="9"/>
        <v/>
      </c>
      <c r="G79" s="158"/>
      <c r="H79" s="65" t="str">
        <f t="shared" si="10"/>
        <v/>
      </c>
      <c r="I79" s="36"/>
      <c r="J79" s="72" t="s">
        <v>31</v>
      </c>
      <c r="K79" s="67">
        <f>+E73+E74</f>
        <v>0</v>
      </c>
      <c r="L79" s="60">
        <f>+K79/K$85</f>
        <v>0</v>
      </c>
      <c r="M79" s="67">
        <f>+G73+G74</f>
        <v>0</v>
      </c>
      <c r="N79" s="60">
        <f t="shared" ref="N79:N85" si="11">+M79/M$85</f>
        <v>0</v>
      </c>
      <c r="O79" s="40"/>
    </row>
    <row r="80" spans="2:15" x14ac:dyDescent="0.25">
      <c r="B80" s="109" t="s">
        <v>32</v>
      </c>
      <c r="C80" s="63"/>
      <c r="D80" s="64"/>
      <c r="E80" s="158"/>
      <c r="F80" s="65" t="str">
        <f t="shared" si="9"/>
        <v/>
      </c>
      <c r="G80" s="158"/>
      <c r="H80" s="65" t="str">
        <f t="shared" si="10"/>
        <v/>
      </c>
      <c r="I80" s="36"/>
      <c r="J80" s="72" t="s">
        <v>33</v>
      </c>
      <c r="K80" s="67">
        <f>+E75</f>
        <v>0</v>
      </c>
      <c r="L80" s="60">
        <f t="shared" ref="L80:L85" si="12">+K80/K$85</f>
        <v>0</v>
      </c>
      <c r="M80" s="67">
        <f>+G75</f>
        <v>0</v>
      </c>
      <c r="N80" s="60">
        <f t="shared" si="11"/>
        <v>0</v>
      </c>
      <c r="O80" s="40"/>
    </row>
    <row r="81" spans="2:15" x14ac:dyDescent="0.25">
      <c r="B81" s="109" t="s">
        <v>34</v>
      </c>
      <c r="C81" s="63"/>
      <c r="D81" s="64"/>
      <c r="E81" s="158"/>
      <c r="F81" s="65" t="str">
        <f t="shared" si="9"/>
        <v/>
      </c>
      <c r="G81" s="158"/>
      <c r="H81" s="65" t="str">
        <f t="shared" si="10"/>
        <v/>
      </c>
      <c r="I81" s="36"/>
      <c r="J81" s="72" t="s">
        <v>35</v>
      </c>
      <c r="K81" s="67">
        <f>+E76</f>
        <v>0.80176665000000003</v>
      </c>
      <c r="L81" s="60">
        <f t="shared" si="12"/>
        <v>1</v>
      </c>
      <c r="M81" s="67">
        <f>+G76</f>
        <v>4.1173714100000005</v>
      </c>
      <c r="N81" s="60">
        <f t="shared" si="11"/>
        <v>1</v>
      </c>
      <c r="O81" s="40"/>
    </row>
    <row r="82" spans="2:15" x14ac:dyDescent="0.25">
      <c r="B82" s="109" t="s">
        <v>36</v>
      </c>
      <c r="C82" s="63"/>
      <c r="D82" s="64"/>
      <c r="E82" s="158"/>
      <c r="F82" s="65" t="str">
        <f t="shared" si="9"/>
        <v/>
      </c>
      <c r="G82" s="158"/>
      <c r="H82" s="65" t="str">
        <f t="shared" si="10"/>
        <v/>
      </c>
      <c r="I82" s="36"/>
      <c r="J82" s="72" t="s">
        <v>37</v>
      </c>
      <c r="K82" s="67">
        <f>+E77+E78</f>
        <v>0</v>
      </c>
      <c r="L82" s="60">
        <f t="shared" si="12"/>
        <v>0</v>
      </c>
      <c r="M82" s="67">
        <f>+G77+G78</f>
        <v>0</v>
      </c>
      <c r="N82" s="60">
        <f t="shared" si="11"/>
        <v>0</v>
      </c>
      <c r="O82" s="40"/>
    </row>
    <row r="83" spans="2:15" x14ac:dyDescent="0.25">
      <c r="B83" s="109" t="s">
        <v>38</v>
      </c>
      <c r="C83" s="63"/>
      <c r="D83" s="64"/>
      <c r="E83" s="158"/>
      <c r="F83" s="65" t="str">
        <f t="shared" si="9"/>
        <v/>
      </c>
      <c r="G83" s="158"/>
      <c r="H83" s="65" t="str">
        <f t="shared" si="10"/>
        <v/>
      </c>
      <c r="I83" s="36"/>
      <c r="J83" s="73" t="s">
        <v>39</v>
      </c>
      <c r="K83" s="67">
        <f>+E79</f>
        <v>0</v>
      </c>
      <c r="L83" s="60">
        <f t="shared" si="12"/>
        <v>0</v>
      </c>
      <c r="M83" s="67">
        <f>+G79</f>
        <v>0</v>
      </c>
      <c r="N83" s="60">
        <f t="shared" si="11"/>
        <v>0</v>
      </c>
      <c r="O83" s="40"/>
    </row>
    <row r="84" spans="2:15" x14ac:dyDescent="0.25">
      <c r="B84" s="110" t="s">
        <v>40</v>
      </c>
      <c r="C84" s="63"/>
      <c r="D84" s="64"/>
      <c r="E84" s="158"/>
      <c r="F84" s="65" t="str">
        <f t="shared" si="9"/>
        <v/>
      </c>
      <c r="G84" s="158"/>
      <c r="H84" s="65" t="str">
        <f t="shared" si="10"/>
        <v/>
      </c>
      <c r="I84" s="36"/>
      <c r="J84" s="72" t="s">
        <v>41</v>
      </c>
      <c r="K84" s="67">
        <f>+E80+E81</f>
        <v>0</v>
      </c>
      <c r="L84" s="60">
        <f t="shared" si="12"/>
        <v>0</v>
      </c>
      <c r="M84" s="67">
        <f>+G80+G81</f>
        <v>0</v>
      </c>
      <c r="N84" s="60">
        <f t="shared" si="11"/>
        <v>0</v>
      </c>
      <c r="O84" s="40"/>
    </row>
    <row r="85" spans="2:15" x14ac:dyDescent="0.25">
      <c r="B85" s="110" t="s">
        <v>42</v>
      </c>
      <c r="C85" s="63"/>
      <c r="D85" s="64"/>
      <c r="E85" s="158"/>
      <c r="F85" s="65" t="str">
        <f t="shared" si="9"/>
        <v/>
      </c>
      <c r="G85" s="158"/>
      <c r="H85" s="65" t="str">
        <f t="shared" si="10"/>
        <v/>
      </c>
      <c r="I85" s="36"/>
      <c r="J85" s="68" t="s">
        <v>3</v>
      </c>
      <c r="K85" s="69">
        <f>SUM(K79:K84)</f>
        <v>0.80176665000000003</v>
      </c>
      <c r="L85" s="70">
        <f t="shared" si="12"/>
        <v>1</v>
      </c>
      <c r="M85" s="69">
        <f>SUM(M79:M84)</f>
        <v>4.1173714100000005</v>
      </c>
      <c r="N85" s="70">
        <f t="shared" si="11"/>
        <v>1</v>
      </c>
      <c r="O85" s="40"/>
    </row>
    <row r="86" spans="2:15" x14ac:dyDescent="0.25">
      <c r="B86" s="109" t="s">
        <v>43</v>
      </c>
      <c r="C86" s="63"/>
      <c r="D86" s="64"/>
      <c r="E86" s="158"/>
      <c r="F86" s="65" t="str">
        <f t="shared" si="9"/>
        <v/>
      </c>
      <c r="G86" s="158"/>
      <c r="H86" s="65" t="str">
        <f t="shared" si="10"/>
        <v/>
      </c>
      <c r="I86" s="36"/>
      <c r="J86" s="36"/>
      <c r="K86" s="36"/>
      <c r="L86" s="36"/>
      <c r="M86" s="36"/>
      <c r="N86" s="36"/>
      <c r="O86" s="40"/>
    </row>
    <row r="87" spans="2:15" x14ac:dyDescent="0.25">
      <c r="B87" s="109" t="s">
        <v>44</v>
      </c>
      <c r="C87" s="63"/>
      <c r="D87" s="64"/>
      <c r="E87" s="158"/>
      <c r="F87" s="65" t="str">
        <f t="shared" si="9"/>
        <v/>
      </c>
      <c r="G87" s="158">
        <v>4.0611560000000004</v>
      </c>
      <c r="H87" s="65">
        <f t="shared" si="10"/>
        <v>6.8319035254977262E-2</v>
      </c>
      <c r="I87" s="36"/>
      <c r="J87" s="36"/>
      <c r="K87" s="36"/>
      <c r="L87" s="36"/>
      <c r="M87" s="36"/>
      <c r="N87" s="36"/>
      <c r="O87" s="40"/>
    </row>
    <row r="88" spans="2:15" x14ac:dyDescent="0.25">
      <c r="B88" s="109" t="s">
        <v>45</v>
      </c>
      <c r="C88" s="63"/>
      <c r="D88" s="64"/>
      <c r="E88" s="158">
        <v>7.65</v>
      </c>
      <c r="F88" s="65">
        <f t="shared" si="9"/>
        <v>0.33128137218355297</v>
      </c>
      <c r="G88" s="158">
        <v>6.4121800000000002</v>
      </c>
      <c r="H88" s="65">
        <f t="shared" si="10"/>
        <v>0.10786927453199534</v>
      </c>
      <c r="I88" s="36"/>
      <c r="J88" s="36"/>
      <c r="K88" s="36"/>
      <c r="L88" s="36"/>
      <c r="M88" s="36"/>
      <c r="N88" s="36"/>
      <c r="O88" s="40"/>
    </row>
    <row r="89" spans="2:15" x14ac:dyDescent="0.25">
      <c r="B89" s="109" t="s">
        <v>46</v>
      </c>
      <c r="C89" s="63"/>
      <c r="D89" s="64"/>
      <c r="E89" s="158">
        <v>0.88318531</v>
      </c>
      <c r="F89" s="65">
        <f t="shared" si="9"/>
        <v>3.8246123057406094E-2</v>
      </c>
      <c r="G89" s="158">
        <v>0.82695976000000004</v>
      </c>
      <c r="H89" s="65">
        <f t="shared" si="10"/>
        <v>1.3911579116361827E-2</v>
      </c>
      <c r="I89" s="36"/>
      <c r="J89" s="36"/>
      <c r="K89" s="36"/>
      <c r="L89" s="36"/>
      <c r="M89" s="36"/>
      <c r="N89" s="36"/>
      <c r="O89" s="40"/>
    </row>
    <row r="90" spans="2:15" x14ac:dyDescent="0.25">
      <c r="B90" s="109" t="s">
        <v>47</v>
      </c>
      <c r="C90" s="63"/>
      <c r="D90" s="64"/>
      <c r="E90" s="158"/>
      <c r="F90" s="65" t="str">
        <f t="shared" si="9"/>
        <v/>
      </c>
      <c r="G90" s="158"/>
      <c r="H90" s="65" t="str">
        <f t="shared" si="10"/>
        <v/>
      </c>
      <c r="I90" s="36"/>
      <c r="J90" s="36"/>
      <c r="K90" s="36"/>
      <c r="L90" s="36"/>
      <c r="M90" s="36"/>
      <c r="N90" s="36"/>
      <c r="O90" s="40"/>
    </row>
    <row r="91" spans="2:15" x14ac:dyDescent="0.25">
      <c r="B91" s="109" t="s">
        <v>48</v>
      </c>
      <c r="C91" s="63"/>
      <c r="D91" s="64"/>
      <c r="E91" s="158">
        <v>13.757200640000001</v>
      </c>
      <c r="F91" s="65">
        <f t="shared" si="9"/>
        <v>0.59575219678740565</v>
      </c>
      <c r="G91" s="158">
        <v>44.026322119999996</v>
      </c>
      <c r="H91" s="65">
        <f t="shared" si="10"/>
        <v>0.74063538880635571</v>
      </c>
      <c r="I91" s="36"/>
      <c r="J91" s="36"/>
      <c r="K91" s="36"/>
      <c r="L91" s="36"/>
      <c r="M91" s="36"/>
      <c r="N91" s="36"/>
      <c r="O91" s="40"/>
    </row>
    <row r="92" spans="2:15" x14ac:dyDescent="0.25">
      <c r="B92" s="111" t="s">
        <v>49</v>
      </c>
      <c r="C92" s="74"/>
      <c r="D92" s="75"/>
      <c r="E92" s="69">
        <f>SUM(E73:E91)</f>
        <v>23.092152599999999</v>
      </c>
      <c r="F92" s="76">
        <f>SUM(F73:F91)</f>
        <v>1</v>
      </c>
      <c r="G92" s="135">
        <f>SUM(G73:G91)</f>
        <v>59.443989289999998</v>
      </c>
      <c r="H92" s="76">
        <f>SUM(H73:H91)</f>
        <v>1</v>
      </c>
      <c r="I92" s="36"/>
      <c r="J92" s="36"/>
      <c r="K92" s="36"/>
      <c r="L92" s="36"/>
      <c r="M92" s="36"/>
      <c r="N92" s="36"/>
      <c r="O92" s="40"/>
    </row>
    <row r="93" spans="2:15" x14ac:dyDescent="0.25">
      <c r="B93" s="259" t="s">
        <v>60</v>
      </c>
      <c r="C93" s="260"/>
      <c r="D93" s="260"/>
      <c r="E93" s="260"/>
      <c r="F93" s="260"/>
      <c r="G93" s="260"/>
      <c r="H93" s="260"/>
      <c r="I93" s="36"/>
      <c r="J93" s="36"/>
      <c r="K93" s="36"/>
      <c r="L93" s="36"/>
      <c r="M93" s="36"/>
      <c r="N93" s="36"/>
      <c r="O93" s="40"/>
    </row>
    <row r="94" spans="2:15" x14ac:dyDescent="0.25">
      <c r="B94" s="39"/>
      <c r="C94" s="122"/>
      <c r="D94" s="122"/>
      <c r="E94" s="122"/>
      <c r="F94" s="122"/>
      <c r="G94" s="122"/>
      <c r="H94" s="36"/>
      <c r="I94" s="36"/>
      <c r="J94" s="36"/>
      <c r="K94" s="36"/>
      <c r="L94" s="36"/>
      <c r="M94" s="36"/>
      <c r="N94" s="36"/>
      <c r="O94" s="40"/>
    </row>
    <row r="95" spans="2:15" x14ac:dyDescent="0.25">
      <c r="B95" s="39"/>
      <c r="C95" s="122"/>
      <c r="D95" s="122"/>
      <c r="E95" s="122"/>
      <c r="F95" s="122"/>
      <c r="G95" s="122"/>
      <c r="H95" s="36"/>
      <c r="I95" s="36"/>
      <c r="J95" s="36"/>
      <c r="K95" s="36"/>
      <c r="L95" s="36"/>
      <c r="M95" s="36"/>
      <c r="N95" s="36"/>
      <c r="O95" s="40"/>
    </row>
    <row r="96" spans="2:15" x14ac:dyDescent="0.25">
      <c r="B96" s="39"/>
      <c r="C96" s="122"/>
      <c r="D96" s="122"/>
      <c r="E96" s="122"/>
      <c r="F96" s="122"/>
      <c r="G96" s="122"/>
      <c r="H96" s="36"/>
      <c r="I96" s="36"/>
      <c r="J96" s="36"/>
      <c r="K96" s="36"/>
      <c r="L96" s="36"/>
      <c r="M96" s="36"/>
      <c r="N96" s="36"/>
      <c r="O96" s="40"/>
    </row>
    <row r="97" spans="2:15" x14ac:dyDescent="0.25">
      <c r="B97" s="152" t="s">
        <v>63</v>
      </c>
      <c r="C97" s="26"/>
      <c r="D97" s="26"/>
      <c r="E97" s="26"/>
      <c r="F97" s="26"/>
      <c r="G97" s="26"/>
      <c r="H97" s="36"/>
      <c r="I97" s="36"/>
      <c r="J97" s="36"/>
      <c r="K97" s="36"/>
      <c r="L97" s="36"/>
      <c r="M97" s="36"/>
      <c r="N97" s="36"/>
      <c r="O97" s="40"/>
    </row>
    <row r="98" spans="2:15" x14ac:dyDescent="0.25">
      <c r="B98" s="28" t="s">
        <v>18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40"/>
    </row>
    <row r="99" spans="2:15" x14ac:dyDescent="0.25">
      <c r="B99" s="108" t="s">
        <v>19</v>
      </c>
      <c r="C99" s="61"/>
      <c r="D99" s="62"/>
      <c r="E99" s="45">
        <v>2016</v>
      </c>
      <c r="F99" s="45" t="s">
        <v>20</v>
      </c>
      <c r="G99" s="45">
        <v>2017</v>
      </c>
      <c r="H99" s="45" t="s">
        <v>20</v>
      </c>
      <c r="I99" s="123"/>
      <c r="J99" s="45" t="s">
        <v>21</v>
      </c>
      <c r="K99" s="45">
        <v>2016</v>
      </c>
      <c r="L99" s="45" t="s">
        <v>20</v>
      </c>
      <c r="M99" s="45">
        <v>2017</v>
      </c>
      <c r="N99" s="45" t="s">
        <v>20</v>
      </c>
      <c r="O99" s="124"/>
    </row>
    <row r="100" spans="2:15" x14ac:dyDescent="0.25">
      <c r="B100" s="109" t="s">
        <v>22</v>
      </c>
      <c r="C100" s="63"/>
      <c r="D100" s="64"/>
      <c r="E100" s="158"/>
      <c r="F100" s="65" t="str">
        <f>+IF(E100="","",+E100/E$119)</f>
        <v/>
      </c>
      <c r="G100" s="158"/>
      <c r="H100" s="65" t="str">
        <f>+IF(G100="","",+G100/G$119)</f>
        <v/>
      </c>
      <c r="I100" s="125"/>
      <c r="J100" s="66" t="s">
        <v>23</v>
      </c>
      <c r="K100" s="67">
        <f>+SUM(E100:E107)</f>
        <v>2.4052996699999998</v>
      </c>
      <c r="L100" s="60">
        <f>+K100/K102</f>
        <v>1.4837595004182937E-2</v>
      </c>
      <c r="M100" s="67">
        <f>+SUM(G100:G107)</f>
        <v>12.352114220000001</v>
      </c>
      <c r="N100" s="60">
        <f>+M100/M102</f>
        <v>3.8241938465896047E-2</v>
      </c>
      <c r="O100" s="126"/>
    </row>
    <row r="101" spans="2:15" x14ac:dyDescent="0.25">
      <c r="B101" s="109" t="s">
        <v>24</v>
      </c>
      <c r="C101" s="63"/>
      <c r="D101" s="64"/>
      <c r="E101" s="158"/>
      <c r="F101" s="65" t="str">
        <f t="shared" ref="F101:H119" si="13">+IF(E101="","",+E101/E$119)</f>
        <v/>
      </c>
      <c r="G101" s="158"/>
      <c r="H101" s="65" t="str">
        <f t="shared" si="13"/>
        <v/>
      </c>
      <c r="I101" s="125"/>
      <c r="J101" s="59" t="s">
        <v>1</v>
      </c>
      <c r="K101" s="67">
        <f>+SUM(E108:E118)</f>
        <v>159.70315991000001</v>
      </c>
      <c r="L101" s="60">
        <f>+K101/K102</f>
        <v>0.98516240499581698</v>
      </c>
      <c r="M101" s="67">
        <f>+SUM(G108:G118)</f>
        <v>310.64705150000003</v>
      </c>
      <c r="N101" s="60">
        <f>+M101/M102</f>
        <v>0.96175806153410404</v>
      </c>
      <c r="O101" s="126"/>
    </row>
    <row r="102" spans="2:15" x14ac:dyDescent="0.25">
      <c r="B102" s="109" t="s">
        <v>25</v>
      </c>
      <c r="C102" s="63"/>
      <c r="D102" s="64"/>
      <c r="E102" s="158"/>
      <c r="F102" s="65" t="str">
        <f t="shared" si="13"/>
        <v/>
      </c>
      <c r="G102" s="158"/>
      <c r="H102" s="65" t="str">
        <f t="shared" si="13"/>
        <v/>
      </c>
      <c r="I102" s="125"/>
      <c r="J102" s="68" t="s">
        <v>3</v>
      </c>
      <c r="K102" s="69">
        <f>SUM(K100:K101)</f>
        <v>162.10845958000002</v>
      </c>
      <c r="L102" s="70">
        <f>+L101+L100</f>
        <v>0.99999999999999989</v>
      </c>
      <c r="M102" s="69">
        <f>SUM(M100:M101)</f>
        <v>322.99916572000001</v>
      </c>
      <c r="N102" s="70">
        <f>+N101+N100</f>
        <v>1</v>
      </c>
      <c r="O102" s="126"/>
    </row>
    <row r="103" spans="2:15" x14ac:dyDescent="0.25">
      <c r="B103" s="109" t="s">
        <v>26</v>
      </c>
      <c r="C103" s="63"/>
      <c r="D103" s="64"/>
      <c r="E103" s="158">
        <v>2.4052996699999998</v>
      </c>
      <c r="F103" s="65">
        <f t="shared" si="13"/>
        <v>1.4837595004182939E-2</v>
      </c>
      <c r="G103" s="158">
        <v>12.352114220000001</v>
      </c>
      <c r="H103" s="65">
        <f t="shared" si="13"/>
        <v>3.8241938465896047E-2</v>
      </c>
      <c r="I103" s="125"/>
      <c r="J103" s="36"/>
      <c r="K103" s="36"/>
      <c r="L103" s="36"/>
      <c r="M103" s="36"/>
      <c r="N103" s="36"/>
      <c r="O103" s="126"/>
    </row>
    <row r="104" spans="2:15" x14ac:dyDescent="0.25">
      <c r="B104" s="109" t="s">
        <v>27</v>
      </c>
      <c r="C104" s="63"/>
      <c r="D104" s="64"/>
      <c r="E104" s="158"/>
      <c r="F104" s="65" t="str">
        <f t="shared" si="13"/>
        <v/>
      </c>
      <c r="G104" s="158"/>
      <c r="H104" s="65" t="str">
        <f t="shared" si="13"/>
        <v/>
      </c>
      <c r="I104" s="26"/>
      <c r="J104" s="36"/>
      <c r="K104" s="115"/>
      <c r="L104" s="115"/>
      <c r="M104" s="36"/>
      <c r="N104" s="36"/>
      <c r="O104" s="25"/>
    </row>
    <row r="105" spans="2:15" x14ac:dyDescent="0.25">
      <c r="B105" s="109" t="s">
        <v>28</v>
      </c>
      <c r="C105" s="63"/>
      <c r="D105" s="64"/>
      <c r="E105" s="158"/>
      <c r="F105" s="65" t="str">
        <f t="shared" si="13"/>
        <v/>
      </c>
      <c r="G105" s="158"/>
      <c r="H105" s="65" t="str">
        <f t="shared" si="13"/>
        <v/>
      </c>
      <c r="I105" s="36"/>
      <c r="J105" s="71" t="s">
        <v>29</v>
      </c>
      <c r="K105" s="45">
        <v>2016</v>
      </c>
      <c r="L105" s="45" t="s">
        <v>20</v>
      </c>
      <c r="M105" s="45">
        <v>2017</v>
      </c>
      <c r="N105" s="45" t="s">
        <v>20</v>
      </c>
      <c r="O105" s="40"/>
    </row>
    <row r="106" spans="2:15" x14ac:dyDescent="0.25">
      <c r="B106" s="109" t="s">
        <v>32</v>
      </c>
      <c r="C106" s="63"/>
      <c r="D106" s="64"/>
      <c r="E106" s="158"/>
      <c r="F106" s="65" t="str">
        <f t="shared" si="13"/>
        <v/>
      </c>
      <c r="G106" s="158"/>
      <c r="H106" s="65" t="str">
        <f t="shared" si="13"/>
        <v/>
      </c>
      <c r="I106" s="36"/>
      <c r="J106" s="72" t="s">
        <v>31</v>
      </c>
      <c r="K106" s="67">
        <f>+E100+E101</f>
        <v>0</v>
      </c>
      <c r="L106" s="60">
        <f t="shared" ref="L106:L107" si="14">+K106/K$112</f>
        <v>0</v>
      </c>
      <c r="M106" s="67">
        <f>+G100+G101</f>
        <v>0</v>
      </c>
      <c r="N106" s="60">
        <f t="shared" ref="N106" si="15">+M106/M$112</f>
        <v>0</v>
      </c>
      <c r="O106" s="40"/>
    </row>
    <row r="107" spans="2:15" x14ac:dyDescent="0.25">
      <c r="B107" s="109" t="s">
        <v>34</v>
      </c>
      <c r="C107" s="63"/>
      <c r="D107" s="64"/>
      <c r="E107" s="158"/>
      <c r="F107" s="65" t="str">
        <f t="shared" si="13"/>
        <v/>
      </c>
      <c r="G107" s="158"/>
      <c r="H107" s="65" t="str">
        <f t="shared" si="13"/>
        <v/>
      </c>
      <c r="I107" s="123"/>
      <c r="J107" s="72" t="s">
        <v>33</v>
      </c>
      <c r="K107" s="67">
        <f>+E102</f>
        <v>0</v>
      </c>
      <c r="L107" s="60">
        <f t="shared" si="14"/>
        <v>0</v>
      </c>
      <c r="M107" s="67">
        <f>+G102</f>
        <v>0</v>
      </c>
      <c r="N107" s="60">
        <f>+M107/M$112</f>
        <v>0</v>
      </c>
      <c r="O107" s="124"/>
    </row>
    <row r="108" spans="2:15" x14ac:dyDescent="0.25">
      <c r="B108" s="109" t="s">
        <v>66</v>
      </c>
      <c r="C108" s="63"/>
      <c r="D108" s="64"/>
      <c r="E108" s="158"/>
      <c r="F108" s="65" t="str">
        <f t="shared" si="13"/>
        <v/>
      </c>
      <c r="G108" s="158"/>
      <c r="H108" s="65" t="str">
        <f t="shared" si="13"/>
        <v/>
      </c>
      <c r="I108" s="119"/>
      <c r="J108" s="72" t="s">
        <v>35</v>
      </c>
      <c r="K108" s="67">
        <f>+E103</f>
        <v>2.4052996699999998</v>
      </c>
      <c r="L108" s="60">
        <f>+K108/K$112</f>
        <v>1</v>
      </c>
      <c r="M108" s="67">
        <f>+G103</f>
        <v>12.352114220000001</v>
      </c>
      <c r="N108" s="60">
        <f t="shared" ref="N108:N112" si="16">+M108/M$112</f>
        <v>1</v>
      </c>
      <c r="O108" s="127"/>
    </row>
    <row r="109" spans="2:15" x14ac:dyDescent="0.25">
      <c r="B109" s="110" t="s">
        <v>40</v>
      </c>
      <c r="C109" s="63"/>
      <c r="D109" s="64"/>
      <c r="E109" s="158"/>
      <c r="F109" s="65" t="str">
        <f t="shared" si="13"/>
        <v/>
      </c>
      <c r="G109" s="158"/>
      <c r="H109" s="65" t="str">
        <f t="shared" si="13"/>
        <v/>
      </c>
      <c r="I109" s="119"/>
      <c r="J109" s="72" t="s">
        <v>37</v>
      </c>
      <c r="K109" s="67">
        <f>+E104+E105</f>
        <v>0</v>
      </c>
      <c r="L109" s="60">
        <f t="shared" ref="L109:L112" si="17">+K109/K$112</f>
        <v>0</v>
      </c>
      <c r="M109" s="67">
        <f>+G104+G105</f>
        <v>0</v>
      </c>
      <c r="N109" s="60">
        <f t="shared" si="16"/>
        <v>0</v>
      </c>
      <c r="O109" s="127"/>
    </row>
    <row r="110" spans="2:15" x14ac:dyDescent="0.25">
      <c r="B110" s="110" t="s">
        <v>42</v>
      </c>
      <c r="C110" s="63"/>
      <c r="D110" s="64"/>
      <c r="E110" s="158">
        <v>8.604317</v>
      </c>
      <c r="F110" s="65">
        <f t="shared" si="13"/>
        <v>5.3077532303326826E-2</v>
      </c>
      <c r="G110" s="158"/>
      <c r="H110" s="65" t="str">
        <f t="shared" si="13"/>
        <v/>
      </c>
      <c r="I110" s="119"/>
      <c r="J110" s="73" t="s">
        <v>39</v>
      </c>
      <c r="K110" s="67"/>
      <c r="L110" s="60">
        <f t="shared" si="17"/>
        <v>0</v>
      </c>
      <c r="M110" s="67"/>
      <c r="N110" s="60">
        <f t="shared" si="16"/>
        <v>0</v>
      </c>
      <c r="O110" s="127"/>
    </row>
    <row r="111" spans="2:15" x14ac:dyDescent="0.25">
      <c r="B111" s="109" t="s">
        <v>50</v>
      </c>
      <c r="C111" s="63"/>
      <c r="D111" s="64"/>
      <c r="E111" s="158"/>
      <c r="F111" s="65" t="str">
        <f t="shared" si="13"/>
        <v/>
      </c>
      <c r="G111" s="158"/>
      <c r="H111" s="65" t="str">
        <f t="shared" si="13"/>
        <v/>
      </c>
      <c r="I111" s="26"/>
      <c r="J111" s="72" t="s">
        <v>41</v>
      </c>
      <c r="K111" s="67">
        <f>+E107+E106</f>
        <v>0</v>
      </c>
      <c r="L111" s="60">
        <f t="shared" si="17"/>
        <v>0</v>
      </c>
      <c r="M111" s="67">
        <f>+G107+G106</f>
        <v>0</v>
      </c>
      <c r="N111" s="60">
        <f t="shared" si="16"/>
        <v>0</v>
      </c>
      <c r="O111" s="25"/>
    </row>
    <row r="112" spans="2:15" x14ac:dyDescent="0.25">
      <c r="B112" s="109" t="s">
        <v>44</v>
      </c>
      <c r="C112" s="63"/>
      <c r="D112" s="64"/>
      <c r="E112" s="158">
        <v>49.318112390000003</v>
      </c>
      <c r="F112" s="65">
        <f t="shared" si="13"/>
        <v>0.30422911005246878</v>
      </c>
      <c r="G112" s="158">
        <v>50.104008999999998</v>
      </c>
      <c r="H112" s="65">
        <f t="shared" si="13"/>
        <v>0.15512117156189167</v>
      </c>
      <c r="I112" s="36"/>
      <c r="J112" s="68" t="s">
        <v>3</v>
      </c>
      <c r="K112" s="69">
        <f>SUM(K106:K111)</f>
        <v>2.4052996699999998</v>
      </c>
      <c r="L112" s="70">
        <f t="shared" si="17"/>
        <v>1</v>
      </c>
      <c r="M112" s="69">
        <f>SUM(M106:M111)</f>
        <v>12.352114220000001</v>
      </c>
      <c r="N112" s="70">
        <f t="shared" si="16"/>
        <v>1</v>
      </c>
      <c r="O112" s="128"/>
    </row>
    <row r="113" spans="2:15" x14ac:dyDescent="0.25">
      <c r="B113" s="110" t="s">
        <v>45</v>
      </c>
      <c r="C113" s="63"/>
      <c r="D113" s="64"/>
      <c r="E113" s="158"/>
      <c r="F113" s="65" t="str">
        <f t="shared" si="13"/>
        <v/>
      </c>
      <c r="G113" s="158"/>
      <c r="H113" s="65" t="str">
        <f t="shared" si="13"/>
        <v/>
      </c>
      <c r="I113" s="36"/>
      <c r="J113" s="36"/>
      <c r="K113" s="36"/>
      <c r="L113" s="36"/>
      <c r="M113" s="36"/>
      <c r="N113" s="36"/>
      <c r="O113" s="40"/>
    </row>
    <row r="114" spans="2:15" x14ac:dyDescent="0.25">
      <c r="B114" s="109" t="s">
        <v>51</v>
      </c>
      <c r="C114" s="63"/>
      <c r="D114" s="64"/>
      <c r="E114" s="158"/>
      <c r="F114" s="65" t="str">
        <f t="shared" si="13"/>
        <v/>
      </c>
      <c r="G114" s="158">
        <v>0.37740899999999999</v>
      </c>
      <c r="H114" s="65">
        <f t="shared" si="13"/>
        <v>1.1684519344151078E-3</v>
      </c>
      <c r="I114" s="36"/>
      <c r="J114" s="36"/>
      <c r="K114" s="36"/>
      <c r="L114" s="36"/>
      <c r="M114" s="36"/>
      <c r="N114" s="36"/>
      <c r="O114" s="40"/>
    </row>
    <row r="115" spans="2:15" x14ac:dyDescent="0.25">
      <c r="B115" s="109" t="s">
        <v>52</v>
      </c>
      <c r="C115" s="63"/>
      <c r="D115" s="64"/>
      <c r="E115" s="158">
        <v>23.698671999999998</v>
      </c>
      <c r="F115" s="65">
        <f t="shared" si="13"/>
        <v>0.14619022388714256</v>
      </c>
      <c r="G115" s="158">
        <v>20.948129999999999</v>
      </c>
      <c r="H115" s="65">
        <f t="shared" si="13"/>
        <v>6.4855059155661768E-2</v>
      </c>
      <c r="I115" s="36"/>
      <c r="J115" s="36"/>
      <c r="K115" s="36"/>
      <c r="L115" s="36"/>
      <c r="M115" s="36"/>
      <c r="N115" s="36"/>
      <c r="O115" s="40"/>
    </row>
    <row r="116" spans="2:15" x14ac:dyDescent="0.25">
      <c r="B116" s="109" t="s">
        <v>46</v>
      </c>
      <c r="C116" s="63"/>
      <c r="D116" s="64"/>
      <c r="E116" s="158">
        <v>4.7103217199999996</v>
      </c>
      <c r="F116" s="65">
        <f t="shared" si="13"/>
        <v>2.9056606497919815E-2</v>
      </c>
      <c r="G116" s="158">
        <v>4.4104521600000002</v>
      </c>
      <c r="H116" s="65">
        <f t="shared" si="13"/>
        <v>1.3654685918982565E-2</v>
      </c>
      <c r="I116" s="36"/>
      <c r="J116" s="36"/>
      <c r="K116" s="36"/>
      <c r="L116" s="36"/>
      <c r="M116" s="36"/>
      <c r="N116" s="36"/>
      <c r="O116" s="40"/>
    </row>
    <row r="117" spans="2:15" x14ac:dyDescent="0.25">
      <c r="B117" s="109" t="s">
        <v>47</v>
      </c>
      <c r="C117" s="63"/>
      <c r="D117" s="64"/>
      <c r="E117" s="158"/>
      <c r="F117" s="65" t="str">
        <f t="shared" si="13"/>
        <v/>
      </c>
      <c r="G117" s="158"/>
      <c r="H117" s="65" t="str">
        <f t="shared" si="13"/>
        <v/>
      </c>
      <c r="I117" s="36"/>
      <c r="J117" s="36"/>
      <c r="K117" s="36"/>
      <c r="L117" s="36"/>
      <c r="M117" s="36"/>
      <c r="N117" s="36"/>
      <c r="O117" s="40"/>
    </row>
    <row r="118" spans="2:15" x14ac:dyDescent="0.25">
      <c r="B118" s="109" t="s">
        <v>48</v>
      </c>
      <c r="C118" s="63"/>
      <c r="D118" s="64"/>
      <c r="E118" s="158">
        <v>73.371736799999994</v>
      </c>
      <c r="F118" s="65">
        <f t="shared" si="13"/>
        <v>0.45260893225495913</v>
      </c>
      <c r="G118" s="158">
        <v>234.80705134000002</v>
      </c>
      <c r="H118" s="65">
        <f t="shared" si="13"/>
        <v>0.72695869296315285</v>
      </c>
      <c r="I118" s="129"/>
      <c r="J118" s="36"/>
      <c r="K118" s="36"/>
      <c r="L118" s="36"/>
      <c r="M118" s="36"/>
      <c r="N118" s="36"/>
      <c r="O118" s="40"/>
    </row>
    <row r="119" spans="2:15" x14ac:dyDescent="0.25">
      <c r="B119" s="111" t="s">
        <v>49</v>
      </c>
      <c r="C119" s="74"/>
      <c r="D119" s="75"/>
      <c r="E119" s="69">
        <f>SUM(E100:E118)</f>
        <v>162.10845957999999</v>
      </c>
      <c r="F119" s="76">
        <f t="shared" si="13"/>
        <v>1</v>
      </c>
      <c r="G119" s="69">
        <f>SUM(G100:G118)</f>
        <v>322.99916572000001</v>
      </c>
      <c r="H119" s="76">
        <f t="shared" si="13"/>
        <v>1</v>
      </c>
      <c r="I119" s="130"/>
      <c r="J119" s="36"/>
      <c r="K119" s="36"/>
      <c r="L119" s="36"/>
      <c r="M119" s="36"/>
      <c r="N119" s="36"/>
      <c r="O119" s="40"/>
    </row>
    <row r="120" spans="2:15" x14ac:dyDescent="0.25">
      <c r="B120" s="259" t="s">
        <v>60</v>
      </c>
      <c r="C120" s="260"/>
      <c r="D120" s="260"/>
      <c r="E120" s="260"/>
      <c r="F120" s="260"/>
      <c r="G120" s="260"/>
      <c r="H120" s="260"/>
      <c r="I120" s="130"/>
      <c r="J120" s="36"/>
      <c r="K120" s="36"/>
      <c r="L120" s="36"/>
      <c r="M120" s="36"/>
      <c r="N120" s="36"/>
      <c r="O120" s="40"/>
    </row>
    <row r="121" spans="2:15" x14ac:dyDescent="0.25">
      <c r="B121" s="116"/>
      <c r="C121" s="131"/>
      <c r="D121" s="131"/>
      <c r="E121" s="131"/>
      <c r="F121" s="131"/>
      <c r="G121" s="132"/>
      <c r="H121" s="132"/>
      <c r="I121" s="132"/>
      <c r="J121" s="42"/>
      <c r="K121" s="42"/>
      <c r="L121" s="42"/>
      <c r="M121" s="42"/>
      <c r="N121" s="42"/>
      <c r="O121" s="43"/>
    </row>
    <row r="122" spans="2:15" x14ac:dyDescent="0.2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2:15" x14ac:dyDescent="0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2:15" x14ac:dyDescent="0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2:15" x14ac:dyDescent="0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2:15" x14ac:dyDescent="0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2:15" x14ac:dyDescent="0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2:15" x14ac:dyDescent="0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2:15" x14ac:dyDescent="0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2:15" x14ac:dyDescent="0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2:15" x14ac:dyDescent="0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2:15" x14ac:dyDescent="0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2:15" x14ac:dyDescent="0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2:15" x14ac:dyDescent="0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2:15" x14ac:dyDescent="0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2:15" x14ac:dyDescent="0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2:15" x14ac:dyDescent="0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2:15" x14ac:dyDescent="0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2:15" x14ac:dyDescent="0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2:15" x14ac:dyDescent="0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2:15" x14ac:dyDescent="0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2:15" x14ac:dyDescent="0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2:15" x14ac:dyDescent="0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2:15" x14ac:dyDescent="0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2:15" x14ac:dyDescent="0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2:15" x14ac:dyDescent="0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2:15" x14ac:dyDescent="0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2:15" x14ac:dyDescent="0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2:15" x14ac:dyDescent="0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2:15" x14ac:dyDescent="0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2:15" x14ac:dyDescent="0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2:15" x14ac:dyDescent="0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2:15" x14ac:dyDescent="0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2:15" x14ac:dyDescent="0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2:15" x14ac:dyDescent="0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2:15" x14ac:dyDescent="0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2:15" x14ac:dyDescent="0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2:15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2:15" x14ac:dyDescent="0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2:15" x14ac:dyDescent="0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2:15" x14ac:dyDescent="0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2:15" x14ac:dyDescent="0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</row>
    <row r="163" spans="2:15" x14ac:dyDescent="0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2:15" x14ac:dyDescent="0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2:15" x14ac:dyDescent="0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</row>
    <row r="166" spans="2:15" x14ac:dyDescent="0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</row>
    <row r="167" spans="2:15" x14ac:dyDescent="0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2:15" x14ac:dyDescent="0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</row>
    <row r="169" spans="2:15" x14ac:dyDescent="0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2:15" x14ac:dyDescent="0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2:15" x14ac:dyDescent="0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</row>
    <row r="172" spans="2:15" x14ac:dyDescent="0.2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2:15" x14ac:dyDescent="0.2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</row>
    <row r="174" spans="2:15" x14ac:dyDescent="0.25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</row>
    <row r="175" spans="2:15" x14ac:dyDescent="0.25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2:15" x14ac:dyDescent="0.25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</row>
    <row r="177" spans="2:15" x14ac:dyDescent="0.25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</row>
    <row r="178" spans="2:15" x14ac:dyDescent="0.25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2:15" x14ac:dyDescent="0.25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2:15" x14ac:dyDescent="0.25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2:15" x14ac:dyDescent="0.25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</row>
    <row r="182" spans="2:15" x14ac:dyDescent="0.25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</row>
    <row r="183" spans="2:15" x14ac:dyDescent="0.25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</row>
    <row r="184" spans="2:15" x14ac:dyDescent="0.25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2:15" x14ac:dyDescent="0.25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</row>
    <row r="186" spans="2:15" x14ac:dyDescent="0.25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</row>
    <row r="187" spans="2:15" x14ac:dyDescent="0.25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2:15" x14ac:dyDescent="0.25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2:15" x14ac:dyDescent="0.25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</row>
    <row r="190" spans="2:15" x14ac:dyDescent="0.2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</row>
    <row r="191" spans="2:15" x14ac:dyDescent="0.25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2:15" x14ac:dyDescent="0.25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</row>
    <row r="193" spans="2:15" x14ac:dyDescent="0.25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</row>
    <row r="194" spans="2:15" x14ac:dyDescent="0.25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</row>
    <row r="195" spans="2:15" x14ac:dyDescent="0.25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</row>
    <row r="196" spans="2:15" x14ac:dyDescent="0.2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</row>
    <row r="197" spans="2:15" x14ac:dyDescent="0.2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</row>
    <row r="198" spans="2:15" x14ac:dyDescent="0.2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</row>
    <row r="199" spans="2:15" x14ac:dyDescent="0.2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</row>
  </sheetData>
  <mergeCells count="24">
    <mergeCell ref="C59:G59"/>
    <mergeCell ref="I64:N64"/>
    <mergeCell ref="B93:H93"/>
    <mergeCell ref="B120:H120"/>
    <mergeCell ref="B1:O2"/>
    <mergeCell ref="D8:L8"/>
    <mergeCell ref="D9:L9"/>
    <mergeCell ref="D10:D11"/>
    <mergeCell ref="C48:G48"/>
    <mergeCell ref="I48:N48"/>
    <mergeCell ref="C49:G49"/>
    <mergeCell ref="I49:N49"/>
    <mergeCell ref="E10:G10"/>
    <mergeCell ref="H10:J10"/>
    <mergeCell ref="K10:K11"/>
    <mergeCell ref="L10:L11"/>
    <mergeCell ref="M10:M11"/>
    <mergeCell ref="E41:K41"/>
    <mergeCell ref="D22:M22"/>
    <mergeCell ref="E27:K27"/>
    <mergeCell ref="E28:K28"/>
    <mergeCell ref="E29:E30"/>
    <mergeCell ref="F29:H29"/>
    <mergeCell ref="I29:K2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161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79" t="s">
        <v>117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2:15" ht="15" customHeight="1" x14ac:dyDescent="0.25"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2:15" x14ac:dyDescent="0.25">
      <c r="B3" s="8" t="str">
        <f>+B7</f>
        <v>1. Presupuesto y Ejecución del Canon y otros, 2017</v>
      </c>
      <c r="C3" s="20"/>
      <c r="D3" s="20"/>
      <c r="E3" s="20"/>
      <c r="F3" s="20"/>
      <c r="G3" s="20"/>
      <c r="H3" s="8" t="str">
        <f>+B46</f>
        <v>3. Transferencias de Canon y otros.</v>
      </c>
      <c r="I3" s="21"/>
      <c r="J3" s="21"/>
      <c r="K3" s="21"/>
      <c r="L3" s="21"/>
      <c r="M3" s="8"/>
      <c r="N3" s="22"/>
      <c r="O3" s="22"/>
    </row>
    <row r="4" spans="2:15" x14ac:dyDescent="0.25">
      <c r="B4" s="8" t="str">
        <f>+B26</f>
        <v>2. Peso del Gasto financiado por Canon y Otros en el Gasto Total</v>
      </c>
      <c r="C4" s="20"/>
      <c r="D4" s="20"/>
      <c r="E4" s="20"/>
      <c r="F4" s="20"/>
      <c r="G4" s="20"/>
      <c r="H4" s="134" t="str">
        <f>+B69</f>
        <v>4. Transferencia de Canon a los Gobiernos Sub Nacionales - Detalle</v>
      </c>
      <c r="I4" s="21"/>
      <c r="J4" s="21"/>
      <c r="K4" s="21"/>
      <c r="L4" s="21"/>
      <c r="M4" s="8"/>
      <c r="N4" s="22"/>
      <c r="O4" s="22"/>
    </row>
    <row r="5" spans="2:15" x14ac:dyDescent="0.25">
      <c r="B5" s="8"/>
      <c r="C5" s="20"/>
      <c r="D5" s="20"/>
      <c r="E5" s="20"/>
      <c r="F5" s="20"/>
      <c r="G5" s="20"/>
      <c r="H5" s="8"/>
      <c r="I5" s="21"/>
      <c r="J5" s="21"/>
      <c r="K5" s="21"/>
      <c r="L5" s="21"/>
      <c r="M5" s="8"/>
      <c r="N5" s="22"/>
      <c r="O5" s="22"/>
    </row>
    <row r="6" spans="2:15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x14ac:dyDescent="0.25">
      <c r="B7" s="81" t="s">
        <v>53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</row>
    <row r="8" spans="2:15" x14ac:dyDescent="0.25">
      <c r="B8" s="84"/>
      <c r="C8" s="37"/>
      <c r="D8" s="262" t="s">
        <v>54</v>
      </c>
      <c r="E8" s="262"/>
      <c r="F8" s="262"/>
      <c r="G8" s="262"/>
      <c r="H8" s="262"/>
      <c r="I8" s="262"/>
      <c r="J8" s="262"/>
      <c r="K8" s="262"/>
      <c r="L8" s="262"/>
      <c r="M8" s="37"/>
      <c r="N8" s="37"/>
      <c r="O8" s="85"/>
    </row>
    <row r="9" spans="2:15" ht="15" customHeight="1" x14ac:dyDescent="0.25">
      <c r="B9" s="86"/>
      <c r="C9" s="10"/>
      <c r="D9" s="261" t="s">
        <v>105</v>
      </c>
      <c r="E9" s="261"/>
      <c r="F9" s="261"/>
      <c r="G9" s="261"/>
      <c r="H9" s="261"/>
      <c r="I9" s="261"/>
      <c r="J9" s="261"/>
      <c r="K9" s="261"/>
      <c r="L9" s="261"/>
      <c r="M9" s="37"/>
      <c r="N9" s="37"/>
      <c r="O9" s="85"/>
    </row>
    <row r="10" spans="2:15" ht="15" customHeight="1" x14ac:dyDescent="0.25">
      <c r="B10" s="86"/>
      <c r="C10" s="10"/>
      <c r="D10" s="268" t="s">
        <v>2</v>
      </c>
      <c r="E10" s="263" t="s">
        <v>7</v>
      </c>
      <c r="F10" s="264"/>
      <c r="G10" s="265"/>
      <c r="H10" s="277" t="s">
        <v>8</v>
      </c>
      <c r="I10" s="277"/>
      <c r="J10" s="277"/>
      <c r="K10" s="268" t="s">
        <v>9</v>
      </c>
      <c r="L10" s="268" t="s">
        <v>10</v>
      </c>
      <c r="M10" s="269" t="s">
        <v>11</v>
      </c>
      <c r="N10" s="46"/>
      <c r="O10" s="87"/>
    </row>
    <row r="11" spans="2:15" x14ac:dyDescent="0.25">
      <c r="B11" s="86"/>
      <c r="C11" s="10"/>
      <c r="D11" s="268"/>
      <c r="E11" s="218" t="s">
        <v>12</v>
      </c>
      <c r="F11" s="218" t="s">
        <v>13</v>
      </c>
      <c r="G11" s="218" t="s">
        <v>3</v>
      </c>
      <c r="H11" s="218" t="s">
        <v>12</v>
      </c>
      <c r="I11" s="218" t="s">
        <v>13</v>
      </c>
      <c r="J11" s="218" t="s">
        <v>3</v>
      </c>
      <c r="K11" s="268"/>
      <c r="L11" s="268"/>
      <c r="M11" s="269"/>
      <c r="N11" s="37"/>
      <c r="O11" s="85"/>
    </row>
    <row r="12" spans="2:15" ht="15" customHeight="1" x14ac:dyDescent="0.25">
      <c r="B12" s="86"/>
      <c r="C12" s="10"/>
      <c r="D12" s="27">
        <v>2010</v>
      </c>
      <c r="E12" s="96">
        <v>125.157032</v>
      </c>
      <c r="F12" s="96">
        <v>256.025756</v>
      </c>
      <c r="G12" s="97">
        <f>+F12+E12</f>
        <v>381.18278800000002</v>
      </c>
      <c r="H12" s="96">
        <v>86.417080999999996</v>
      </c>
      <c r="I12" s="96">
        <v>167.647516</v>
      </c>
      <c r="J12" s="97">
        <f>+I12+H12</f>
        <v>254.06459699999999</v>
      </c>
      <c r="K12" s="94">
        <f>+H12/E12</f>
        <v>0.6904692418720827</v>
      </c>
      <c r="L12" s="94">
        <f>+I12/F12</f>
        <v>0.65480722962888149</v>
      </c>
      <c r="M12" s="95">
        <f>+J12/G12</f>
        <v>0.66651644564811774</v>
      </c>
      <c r="N12" s="58"/>
      <c r="O12" s="85"/>
    </row>
    <row r="13" spans="2:15" x14ac:dyDescent="0.25">
      <c r="B13" s="86"/>
      <c r="C13" s="10"/>
      <c r="D13" s="27">
        <v>2011</v>
      </c>
      <c r="E13" s="96">
        <v>101.269096</v>
      </c>
      <c r="F13" s="96">
        <v>299.893145</v>
      </c>
      <c r="G13" s="97">
        <f t="shared" ref="G13:G20" si="0">+F13+E13</f>
        <v>401.16224099999999</v>
      </c>
      <c r="H13" s="96">
        <v>48.497512</v>
      </c>
      <c r="I13" s="96">
        <v>166.365275</v>
      </c>
      <c r="J13" s="97">
        <f t="shared" ref="J13:J20" si="1">+I13+H13</f>
        <v>214.862787</v>
      </c>
      <c r="K13" s="94">
        <f t="shared" ref="K13:M20" si="2">+H13/E13</f>
        <v>0.478897451597672</v>
      </c>
      <c r="L13" s="94">
        <f t="shared" si="2"/>
        <v>0.55474850883970683</v>
      </c>
      <c r="M13" s="95">
        <f t="shared" si="2"/>
        <v>0.53560072469532349</v>
      </c>
      <c r="N13" s="37"/>
      <c r="O13" s="85"/>
    </row>
    <row r="14" spans="2:15" x14ac:dyDescent="0.25">
      <c r="B14" s="86"/>
      <c r="C14" s="10"/>
      <c r="D14" s="27">
        <v>2012</v>
      </c>
      <c r="E14" s="96">
        <v>115.61725199999999</v>
      </c>
      <c r="F14" s="96">
        <v>412.067747</v>
      </c>
      <c r="G14" s="97">
        <f t="shared" si="0"/>
        <v>527.68499899999995</v>
      </c>
      <c r="H14" s="96">
        <v>96.675014000000004</v>
      </c>
      <c r="I14" s="96">
        <v>232.52424199999999</v>
      </c>
      <c r="J14" s="97">
        <f t="shared" si="1"/>
        <v>329.19925599999999</v>
      </c>
      <c r="K14" s="94">
        <f t="shared" si="2"/>
        <v>0.83616426033028368</v>
      </c>
      <c r="L14" s="94">
        <f t="shared" si="2"/>
        <v>0.56428644001589379</v>
      </c>
      <c r="M14" s="95">
        <f t="shared" si="2"/>
        <v>0.62385562717123977</v>
      </c>
      <c r="N14" s="37"/>
      <c r="O14" s="85"/>
    </row>
    <row r="15" spans="2:15" x14ac:dyDescent="0.25">
      <c r="B15" s="86"/>
      <c r="C15" s="10"/>
      <c r="D15" s="27">
        <v>2013</v>
      </c>
      <c r="E15" s="96">
        <v>88.894155999999995</v>
      </c>
      <c r="F15" s="96">
        <v>455.17708900000002</v>
      </c>
      <c r="G15" s="97">
        <f t="shared" si="0"/>
        <v>544.07124499999998</v>
      </c>
      <c r="H15" s="96">
        <v>57.040238000000002</v>
      </c>
      <c r="I15" s="96">
        <v>244.291551</v>
      </c>
      <c r="J15" s="97">
        <f t="shared" si="1"/>
        <v>301.33178900000001</v>
      </c>
      <c r="K15" s="94">
        <f t="shared" si="2"/>
        <v>0.64166465566082886</v>
      </c>
      <c r="L15" s="94">
        <f t="shared" si="2"/>
        <v>0.53669562221748812</v>
      </c>
      <c r="M15" s="95">
        <f t="shared" si="2"/>
        <v>0.55384619527172407</v>
      </c>
      <c r="N15" s="37"/>
      <c r="O15" s="85"/>
    </row>
    <row r="16" spans="2:15" x14ac:dyDescent="0.25">
      <c r="B16" s="86"/>
      <c r="C16" s="10"/>
      <c r="D16" s="27">
        <v>2014</v>
      </c>
      <c r="E16" s="96">
        <v>83.415516999999994</v>
      </c>
      <c r="F16" s="96">
        <v>508.10952099999997</v>
      </c>
      <c r="G16" s="97">
        <f t="shared" si="0"/>
        <v>591.525038</v>
      </c>
      <c r="H16" s="96">
        <v>72.736221</v>
      </c>
      <c r="I16" s="96">
        <v>327.23433499999999</v>
      </c>
      <c r="J16" s="97">
        <f t="shared" si="1"/>
        <v>399.97055599999999</v>
      </c>
      <c r="K16" s="94">
        <f t="shared" si="2"/>
        <v>0.87197470705600266</v>
      </c>
      <c r="L16" s="94">
        <f t="shared" si="2"/>
        <v>0.64402323018072316</v>
      </c>
      <c r="M16" s="95">
        <f t="shared" si="2"/>
        <v>0.67616842957710943</v>
      </c>
      <c r="N16" s="37"/>
      <c r="O16" s="85"/>
    </row>
    <row r="17" spans="2:15" x14ac:dyDescent="0.25">
      <c r="B17" s="86"/>
      <c r="C17" s="10"/>
      <c r="D17" s="27">
        <v>2015</v>
      </c>
      <c r="E17" s="96">
        <v>56.564888000000003</v>
      </c>
      <c r="F17" s="96">
        <v>374.16045400000002</v>
      </c>
      <c r="G17" s="97">
        <f t="shared" si="0"/>
        <v>430.72534200000001</v>
      </c>
      <c r="H17" s="96">
        <v>34.428215999999999</v>
      </c>
      <c r="I17" s="96">
        <v>245.04488000000001</v>
      </c>
      <c r="J17" s="97">
        <f t="shared" si="1"/>
        <v>279.473096</v>
      </c>
      <c r="K17" s="94">
        <f t="shared" si="2"/>
        <v>0.60864994552804552</v>
      </c>
      <c r="L17" s="94">
        <f t="shared" si="2"/>
        <v>0.6549192395410125</v>
      </c>
      <c r="M17" s="95">
        <f t="shared" si="2"/>
        <v>0.64884293713091989</v>
      </c>
      <c r="N17" s="37"/>
      <c r="O17" s="85"/>
    </row>
    <row r="18" spans="2:15" x14ac:dyDescent="0.25">
      <c r="B18" s="86"/>
      <c r="C18" s="10"/>
      <c r="D18" s="27">
        <v>2016</v>
      </c>
      <c r="E18" s="96">
        <v>55.238528000000002</v>
      </c>
      <c r="F18" s="96">
        <v>272.79141099999998</v>
      </c>
      <c r="G18" s="97">
        <f t="shared" si="0"/>
        <v>328.02993900000001</v>
      </c>
      <c r="H18" s="96">
        <v>31.426683000000001</v>
      </c>
      <c r="I18" s="96">
        <v>195.111783</v>
      </c>
      <c r="J18" s="97">
        <f t="shared" si="1"/>
        <v>226.538466</v>
      </c>
      <c r="K18" s="94">
        <f t="shared" si="2"/>
        <v>0.56892687292463695</v>
      </c>
      <c r="L18" s="94">
        <f t="shared" si="2"/>
        <v>0.71524166499509034</v>
      </c>
      <c r="M18" s="95">
        <f t="shared" si="2"/>
        <v>0.69060301840314642</v>
      </c>
      <c r="N18" s="37"/>
      <c r="O18" s="85"/>
    </row>
    <row r="19" spans="2:15" x14ac:dyDescent="0.25">
      <c r="B19" s="86"/>
      <c r="C19" s="10"/>
      <c r="D19" s="27">
        <v>2017</v>
      </c>
      <c r="E19" s="96">
        <v>62.909472000000001</v>
      </c>
      <c r="F19" s="96">
        <v>295.188894</v>
      </c>
      <c r="G19" s="97">
        <f t="shared" si="0"/>
        <v>358.098366</v>
      </c>
      <c r="H19" s="96">
        <v>36.180112000000001</v>
      </c>
      <c r="I19" s="96">
        <v>138.198207</v>
      </c>
      <c r="J19" s="97">
        <f t="shared" si="1"/>
        <v>174.378319</v>
      </c>
      <c r="K19" s="94">
        <f t="shared" si="2"/>
        <v>0.57511390335623869</v>
      </c>
      <c r="L19" s="94">
        <f t="shared" si="2"/>
        <v>0.46816872114436658</v>
      </c>
      <c r="M19" s="95">
        <f t="shared" si="2"/>
        <v>0.4869564777628726</v>
      </c>
      <c r="N19" s="37"/>
      <c r="O19" s="85"/>
    </row>
    <row r="20" spans="2:15" x14ac:dyDescent="0.25">
      <c r="B20" s="86"/>
      <c r="C20" s="10"/>
      <c r="D20" s="27" t="s">
        <v>55</v>
      </c>
      <c r="E20" s="96">
        <v>56.080637000000003</v>
      </c>
      <c r="F20" s="96">
        <v>289.16469000000001</v>
      </c>
      <c r="G20" s="97">
        <f t="shared" si="0"/>
        <v>345.24532700000003</v>
      </c>
      <c r="H20" s="96">
        <v>8.1176490000000001</v>
      </c>
      <c r="I20" s="96">
        <v>40.199143999999997</v>
      </c>
      <c r="J20" s="97">
        <f t="shared" si="1"/>
        <v>48.316792999999997</v>
      </c>
      <c r="K20" s="94">
        <f t="shared" si="2"/>
        <v>0.14474958620744624</v>
      </c>
      <c r="L20" s="94">
        <f t="shared" si="2"/>
        <v>0.1390181629714195</v>
      </c>
      <c r="M20" s="95">
        <f t="shared" si="2"/>
        <v>0.1399491585298126</v>
      </c>
      <c r="N20" s="37"/>
      <c r="O20" s="85"/>
    </row>
    <row r="21" spans="2:15" x14ac:dyDescent="0.25">
      <c r="B21" s="86"/>
      <c r="C21" s="10"/>
      <c r="D21" s="48" t="s">
        <v>104</v>
      </c>
      <c r="E21" s="215"/>
      <c r="F21" s="215"/>
      <c r="G21" s="215"/>
      <c r="H21" s="215"/>
      <c r="I21" s="48"/>
      <c r="J21" s="50"/>
      <c r="K21" s="50"/>
      <c r="L21" s="50"/>
      <c r="M21" s="52"/>
      <c r="N21" s="37"/>
      <c r="O21" s="85"/>
    </row>
    <row r="22" spans="2:15" ht="15" customHeight="1" x14ac:dyDescent="0.25">
      <c r="B22" s="84"/>
      <c r="C22" s="53"/>
      <c r="D22" s="243" t="s">
        <v>56</v>
      </c>
      <c r="E22" s="243"/>
      <c r="F22" s="243"/>
      <c r="G22" s="243"/>
      <c r="H22" s="243"/>
      <c r="I22" s="243"/>
      <c r="J22" s="243"/>
      <c r="K22" s="243"/>
      <c r="L22" s="243"/>
      <c r="M22" s="243"/>
      <c r="N22" s="37"/>
      <c r="O22" s="85"/>
    </row>
    <row r="23" spans="2:15" x14ac:dyDescent="0.25">
      <c r="B23" s="88"/>
      <c r="C23" s="89"/>
      <c r="D23" s="89"/>
      <c r="E23" s="89"/>
      <c r="F23" s="89"/>
      <c r="G23" s="89"/>
      <c r="H23" s="90"/>
      <c r="I23" s="90"/>
      <c r="J23" s="91"/>
      <c r="K23" s="91"/>
      <c r="L23" s="91"/>
      <c r="M23" s="91"/>
      <c r="N23" s="91"/>
      <c r="O23" s="92"/>
    </row>
    <row r="24" spans="2:15" x14ac:dyDescent="0.25">
      <c r="B24" s="46"/>
      <c r="C24" s="46"/>
      <c r="D24" s="46"/>
      <c r="E24" s="46"/>
      <c r="F24" s="46"/>
      <c r="G24" s="46"/>
      <c r="H24" s="37"/>
      <c r="I24" s="37"/>
      <c r="J24" s="19"/>
      <c r="K24" s="19"/>
      <c r="L24" s="19"/>
      <c r="M24" s="19"/>
      <c r="N24" s="19"/>
      <c r="O24" s="19"/>
    </row>
    <row r="25" spans="2:15" x14ac:dyDescent="0.25">
      <c r="B25" s="46"/>
      <c r="C25" s="46"/>
      <c r="D25" s="46"/>
      <c r="E25" s="46"/>
      <c r="F25" s="46"/>
      <c r="G25" s="46"/>
      <c r="H25" s="37"/>
      <c r="I25" s="37"/>
      <c r="J25" s="19"/>
      <c r="K25" s="19"/>
      <c r="L25" s="19"/>
      <c r="M25" s="19"/>
      <c r="N25" s="19"/>
      <c r="O25" s="19"/>
    </row>
    <row r="26" spans="2:15" x14ac:dyDescent="0.25">
      <c r="B26" s="81" t="s">
        <v>4</v>
      </c>
      <c r="C26" s="82"/>
      <c r="D26" s="82"/>
      <c r="E26" s="82"/>
      <c r="F26" s="82"/>
      <c r="G26" s="82"/>
      <c r="H26" s="82"/>
      <c r="I26" s="82"/>
      <c r="J26" s="98"/>
      <c r="K26" s="98"/>
      <c r="L26" s="98"/>
      <c r="M26" s="98"/>
      <c r="N26" s="98"/>
      <c r="O26" s="99"/>
    </row>
    <row r="27" spans="2:15" x14ac:dyDescent="0.25">
      <c r="B27" s="24"/>
      <c r="C27" s="37"/>
      <c r="D27" s="37"/>
      <c r="E27" s="267" t="s">
        <v>57</v>
      </c>
      <c r="F27" s="267"/>
      <c r="G27" s="267"/>
      <c r="H27" s="267"/>
      <c r="I27" s="267"/>
      <c r="J27" s="267"/>
      <c r="K27" s="267"/>
      <c r="L27" s="10"/>
      <c r="M27" s="10"/>
      <c r="N27" s="10"/>
      <c r="O27" s="100"/>
    </row>
    <row r="28" spans="2:15" x14ac:dyDescent="0.25">
      <c r="B28" s="24"/>
      <c r="C28" s="26"/>
      <c r="D28" s="26"/>
      <c r="E28" s="266" t="s">
        <v>6</v>
      </c>
      <c r="F28" s="266"/>
      <c r="G28" s="266"/>
      <c r="H28" s="266"/>
      <c r="I28" s="266"/>
      <c r="J28" s="266"/>
      <c r="K28" s="266"/>
      <c r="L28" s="10"/>
      <c r="M28" s="10"/>
      <c r="N28" s="10"/>
      <c r="O28" s="100"/>
    </row>
    <row r="29" spans="2:15" s="9" customFormat="1" x14ac:dyDescent="0.25">
      <c r="B29" s="24"/>
      <c r="C29" s="26"/>
      <c r="D29" s="26"/>
      <c r="E29" s="270" t="s">
        <v>2</v>
      </c>
      <c r="F29" s="271" t="s">
        <v>14</v>
      </c>
      <c r="G29" s="272"/>
      <c r="H29" s="273"/>
      <c r="I29" s="274" t="s">
        <v>58</v>
      </c>
      <c r="J29" s="275"/>
      <c r="K29" s="276"/>
      <c r="L29" s="10"/>
      <c r="M29" s="10"/>
      <c r="N29" s="10"/>
      <c r="O29" s="100"/>
    </row>
    <row r="30" spans="2:15" x14ac:dyDescent="0.25">
      <c r="B30" s="24"/>
      <c r="C30" s="26"/>
      <c r="D30" s="26"/>
      <c r="E30" s="270"/>
      <c r="F30" s="45" t="s">
        <v>12</v>
      </c>
      <c r="G30" s="45" t="s">
        <v>13</v>
      </c>
      <c r="H30" s="45" t="s">
        <v>3</v>
      </c>
      <c r="I30" s="45" t="s">
        <v>12</v>
      </c>
      <c r="J30" s="45" t="s">
        <v>13</v>
      </c>
      <c r="K30" s="45" t="s">
        <v>3</v>
      </c>
      <c r="L30" s="10"/>
      <c r="M30" s="10"/>
      <c r="N30" s="10"/>
      <c r="O30" s="100"/>
    </row>
    <row r="31" spans="2:15" x14ac:dyDescent="0.25">
      <c r="B31" s="24"/>
      <c r="C31" s="26"/>
      <c r="D31" s="26"/>
      <c r="E31" s="47">
        <v>2010</v>
      </c>
      <c r="F31" s="104">
        <v>652.49229000000003</v>
      </c>
      <c r="G31" s="104">
        <v>399.39203400000002</v>
      </c>
      <c r="H31" s="105">
        <f>+G31+F31</f>
        <v>1051.8843240000001</v>
      </c>
      <c r="I31" s="54">
        <f t="shared" ref="I31:K39" si="3">+H12/F31</f>
        <v>0.13244153582259185</v>
      </c>
      <c r="J31" s="54">
        <f t="shared" si="3"/>
        <v>0.41975678463331589</v>
      </c>
      <c r="K31" s="55">
        <f t="shared" si="3"/>
        <v>0.24153282942165033</v>
      </c>
      <c r="L31" s="10"/>
      <c r="M31" s="10"/>
      <c r="N31" s="10"/>
      <c r="O31" s="100"/>
    </row>
    <row r="32" spans="2:15" ht="15" customHeight="1" x14ac:dyDescent="0.25">
      <c r="B32" s="24"/>
      <c r="C32" s="26"/>
      <c r="D32" s="26"/>
      <c r="E32" s="47">
        <v>2011</v>
      </c>
      <c r="F32" s="104">
        <v>640.82605100000001</v>
      </c>
      <c r="G32" s="104">
        <v>437.92372899999998</v>
      </c>
      <c r="H32" s="105">
        <f t="shared" ref="H32:H39" si="4">+G32+F32</f>
        <v>1078.7497800000001</v>
      </c>
      <c r="I32" s="54">
        <f t="shared" si="3"/>
        <v>7.5679682379204652E-2</v>
      </c>
      <c r="J32" s="54">
        <f t="shared" si="3"/>
        <v>0.37989554797566133</v>
      </c>
      <c r="K32" s="55">
        <f t="shared" si="3"/>
        <v>0.19917759519728476</v>
      </c>
      <c r="L32" s="10"/>
      <c r="M32" s="10"/>
      <c r="N32" s="10"/>
      <c r="O32" s="100"/>
    </row>
    <row r="33" spans="2:15" x14ac:dyDescent="0.25">
      <c r="B33" s="24"/>
      <c r="C33" s="26"/>
      <c r="D33" s="26"/>
      <c r="E33" s="47">
        <v>2012</v>
      </c>
      <c r="F33" s="104">
        <v>856.84998099999996</v>
      </c>
      <c r="G33" s="104">
        <v>600.14655300000004</v>
      </c>
      <c r="H33" s="105">
        <f t="shared" si="4"/>
        <v>1456.9965339999999</v>
      </c>
      <c r="I33" s="54">
        <f t="shared" si="3"/>
        <v>0.11282606774078928</v>
      </c>
      <c r="J33" s="54">
        <f t="shared" si="3"/>
        <v>0.38744576776732725</v>
      </c>
      <c r="K33" s="55">
        <f t="shared" si="3"/>
        <v>0.22594374682294202</v>
      </c>
      <c r="L33" s="10"/>
      <c r="M33" s="10"/>
      <c r="N33" s="10"/>
      <c r="O33" s="100"/>
    </row>
    <row r="34" spans="2:15" x14ac:dyDescent="0.25">
      <c r="B34" s="24"/>
      <c r="C34" s="26"/>
      <c r="D34" s="26"/>
      <c r="E34" s="47">
        <v>2013</v>
      </c>
      <c r="F34" s="104">
        <v>987.36873800000001</v>
      </c>
      <c r="G34" s="104">
        <v>754.22066900000004</v>
      </c>
      <c r="H34" s="105">
        <f t="shared" si="4"/>
        <v>1741.5894069999999</v>
      </c>
      <c r="I34" s="54">
        <f t="shared" si="3"/>
        <v>5.7769945314999432E-2</v>
      </c>
      <c r="J34" s="54">
        <f t="shared" si="3"/>
        <v>0.32389930565533198</v>
      </c>
      <c r="K34" s="55">
        <f t="shared" si="3"/>
        <v>0.17302114252007508</v>
      </c>
      <c r="L34" s="10"/>
      <c r="M34" s="10"/>
      <c r="N34" s="10"/>
      <c r="O34" s="100"/>
    </row>
    <row r="35" spans="2:15" x14ac:dyDescent="0.25">
      <c r="B35" s="24"/>
      <c r="C35" s="26"/>
      <c r="D35" s="26"/>
      <c r="E35" s="47">
        <v>2014</v>
      </c>
      <c r="F35" s="104">
        <v>1159.0705210000001</v>
      </c>
      <c r="G35" s="104">
        <v>821.29947100000004</v>
      </c>
      <c r="H35" s="105">
        <f t="shared" si="4"/>
        <v>1980.3699920000001</v>
      </c>
      <c r="I35" s="54">
        <f t="shared" si="3"/>
        <v>6.2753921941907445E-2</v>
      </c>
      <c r="J35" s="54">
        <f t="shared" si="3"/>
        <v>0.39843485422140246</v>
      </c>
      <c r="K35" s="55">
        <f t="shared" si="3"/>
        <v>0.20196759071069581</v>
      </c>
      <c r="L35" s="10"/>
      <c r="M35" s="10"/>
      <c r="N35" s="10"/>
      <c r="O35" s="100"/>
    </row>
    <row r="36" spans="2:15" x14ac:dyDescent="0.25">
      <c r="B36" s="24"/>
      <c r="C36" s="26"/>
      <c r="D36" s="26"/>
      <c r="E36" s="47">
        <v>2015</v>
      </c>
      <c r="F36" s="104">
        <v>1253.0344299999999</v>
      </c>
      <c r="G36" s="104">
        <v>737.64977399999998</v>
      </c>
      <c r="H36" s="105">
        <f t="shared" si="4"/>
        <v>1990.6842039999999</v>
      </c>
      <c r="I36" s="54">
        <f t="shared" si="3"/>
        <v>2.7475873907151938E-2</v>
      </c>
      <c r="J36" s="54">
        <f t="shared" si="3"/>
        <v>0.33219678041953826</v>
      </c>
      <c r="K36" s="55">
        <f t="shared" si="3"/>
        <v>0.14039047250108186</v>
      </c>
      <c r="L36" s="37"/>
      <c r="M36" s="56"/>
      <c r="N36" s="37"/>
      <c r="O36" s="85"/>
    </row>
    <row r="37" spans="2:15" x14ac:dyDescent="0.25">
      <c r="B37" s="24"/>
      <c r="C37" s="26"/>
      <c r="D37" s="26"/>
      <c r="E37" s="47">
        <v>2016</v>
      </c>
      <c r="F37" s="104">
        <v>1150.7913410000001</v>
      </c>
      <c r="G37" s="104">
        <v>745.63631799999996</v>
      </c>
      <c r="H37" s="105">
        <f t="shared" si="4"/>
        <v>1896.4276589999999</v>
      </c>
      <c r="I37" s="54">
        <f t="shared" si="3"/>
        <v>2.7308758660532881E-2</v>
      </c>
      <c r="J37" s="54">
        <f t="shared" si="3"/>
        <v>0.26167151235785169</v>
      </c>
      <c r="K37" s="55">
        <f t="shared" si="3"/>
        <v>0.11945536911197308</v>
      </c>
      <c r="L37" s="37"/>
      <c r="M37" s="56"/>
      <c r="N37" s="37"/>
      <c r="O37" s="85"/>
    </row>
    <row r="38" spans="2:15" x14ac:dyDescent="0.25">
      <c r="B38" s="24"/>
      <c r="C38" s="26"/>
      <c r="D38" s="26"/>
      <c r="E38" s="47">
        <v>2017</v>
      </c>
      <c r="F38" s="104">
        <v>1252.628643</v>
      </c>
      <c r="G38" s="104">
        <v>880.98167799999999</v>
      </c>
      <c r="H38" s="105">
        <f t="shared" si="4"/>
        <v>2133.6103210000001</v>
      </c>
      <c r="I38" s="54">
        <f t="shared" si="3"/>
        <v>2.8883350386551876E-2</v>
      </c>
      <c r="J38" s="54">
        <f t="shared" si="3"/>
        <v>0.1568684235451262</v>
      </c>
      <c r="K38" s="55">
        <f t="shared" si="3"/>
        <v>8.1729225474626868E-2</v>
      </c>
      <c r="L38" s="37"/>
      <c r="M38" s="56"/>
      <c r="N38" s="37"/>
      <c r="O38" s="85"/>
    </row>
    <row r="39" spans="2:15" x14ac:dyDescent="0.25">
      <c r="B39" s="24"/>
      <c r="C39" s="26"/>
      <c r="D39" s="26"/>
      <c r="E39" s="47" t="s">
        <v>55</v>
      </c>
      <c r="F39" s="104">
        <v>283.54550999999998</v>
      </c>
      <c r="G39" s="104">
        <v>142.45571699999999</v>
      </c>
      <c r="H39" s="105">
        <f t="shared" si="4"/>
        <v>426.00122699999997</v>
      </c>
      <c r="I39" s="54">
        <f t="shared" si="3"/>
        <v>2.8629086738139499E-2</v>
      </c>
      <c r="J39" s="54">
        <f t="shared" si="3"/>
        <v>0.28218694796222182</v>
      </c>
      <c r="K39" s="55">
        <f t="shared" si="3"/>
        <v>0.11341937519818458</v>
      </c>
      <c r="L39" s="58"/>
      <c r="M39" s="56"/>
      <c r="N39" s="56"/>
      <c r="O39" s="101"/>
    </row>
    <row r="40" spans="2:15" ht="15" customHeight="1" x14ac:dyDescent="0.25">
      <c r="B40" s="24"/>
      <c r="C40" s="26"/>
      <c r="D40" s="26"/>
      <c r="E40" s="48" t="s">
        <v>104</v>
      </c>
      <c r="F40" s="57"/>
      <c r="G40" s="57"/>
      <c r="H40" s="57"/>
      <c r="I40" s="57"/>
      <c r="J40" s="57"/>
      <c r="K40" s="57"/>
      <c r="L40" s="52"/>
      <c r="M40" s="52"/>
      <c r="N40" s="56"/>
      <c r="O40" s="101"/>
    </row>
    <row r="41" spans="2:15" x14ac:dyDescent="0.25">
      <c r="B41" s="28"/>
      <c r="C41" s="46"/>
      <c r="D41" s="46"/>
      <c r="E41" s="260" t="s">
        <v>15</v>
      </c>
      <c r="F41" s="260"/>
      <c r="G41" s="260"/>
      <c r="H41" s="260"/>
      <c r="I41" s="260"/>
      <c r="J41" s="260"/>
      <c r="K41" s="260"/>
      <c r="L41" s="46"/>
      <c r="M41" s="46"/>
      <c r="N41" s="46"/>
      <c r="O41" s="87"/>
    </row>
    <row r="42" spans="2:15" x14ac:dyDescent="0.25">
      <c r="B42" s="84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85"/>
    </row>
    <row r="43" spans="2:15" x14ac:dyDescent="0.25">
      <c r="B43" s="102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3"/>
    </row>
    <row r="44" spans="2:15" x14ac:dyDescent="0.25">
      <c r="B44" s="37"/>
      <c r="C44" s="216"/>
      <c r="D44" s="216"/>
      <c r="E44" s="216"/>
      <c r="F44" s="216"/>
      <c r="G44" s="216"/>
      <c r="H44" s="216"/>
      <c r="I44" s="216"/>
      <c r="J44" s="37"/>
      <c r="K44" s="216"/>
      <c r="L44" s="216"/>
      <c r="M44" s="216"/>
      <c r="N44" s="216"/>
      <c r="O44" s="216"/>
    </row>
    <row r="45" spans="2:15" x14ac:dyDescent="0.25">
      <c r="B45" s="37"/>
      <c r="C45" s="216"/>
      <c r="D45" s="216"/>
      <c r="E45" s="216"/>
      <c r="F45" s="216"/>
      <c r="G45" s="216"/>
      <c r="H45" s="216"/>
      <c r="I45" s="216"/>
      <c r="J45" s="37"/>
      <c r="K45" s="216"/>
      <c r="L45" s="216"/>
      <c r="M45" s="216"/>
      <c r="N45" s="216"/>
      <c r="O45" s="216"/>
    </row>
    <row r="46" spans="2:15" x14ac:dyDescent="0.25">
      <c r="B46" s="81" t="s">
        <v>5</v>
      </c>
      <c r="C46" s="106"/>
      <c r="D46" s="106"/>
      <c r="E46" s="106"/>
      <c r="F46" s="106"/>
      <c r="G46" s="106"/>
      <c r="H46" s="112"/>
      <c r="I46" s="112"/>
      <c r="J46" s="112"/>
      <c r="K46" s="112"/>
      <c r="L46" s="112"/>
      <c r="M46" s="112"/>
      <c r="N46" s="112"/>
      <c r="O46" s="107"/>
    </row>
    <row r="47" spans="2:15" x14ac:dyDescent="0.25">
      <c r="B47" s="28"/>
      <c r="C47" s="46"/>
      <c r="D47" s="46"/>
      <c r="E47" s="46"/>
      <c r="F47" s="46"/>
      <c r="G47" s="23"/>
      <c r="H47" s="26"/>
      <c r="I47" s="26"/>
      <c r="J47" s="26"/>
      <c r="K47" s="26"/>
      <c r="L47" s="46"/>
      <c r="M47" s="46"/>
      <c r="N47" s="46"/>
      <c r="O47" s="85"/>
    </row>
    <row r="48" spans="2:15" x14ac:dyDescent="0.25">
      <c r="B48" s="28"/>
      <c r="C48" s="267" t="s">
        <v>59</v>
      </c>
      <c r="D48" s="267"/>
      <c r="E48" s="267"/>
      <c r="F48" s="267"/>
      <c r="G48" s="267"/>
      <c r="H48" s="26"/>
      <c r="I48" s="267" t="s">
        <v>61</v>
      </c>
      <c r="J48" s="267"/>
      <c r="K48" s="267"/>
      <c r="L48" s="267"/>
      <c r="M48" s="267"/>
      <c r="N48" s="267"/>
      <c r="O48" s="85"/>
    </row>
    <row r="49" spans="2:15" x14ac:dyDescent="0.25">
      <c r="B49" s="28"/>
      <c r="C49" s="267" t="s">
        <v>6</v>
      </c>
      <c r="D49" s="267"/>
      <c r="E49" s="267"/>
      <c r="F49" s="267"/>
      <c r="G49" s="267"/>
      <c r="H49" s="26"/>
      <c r="I49" s="267" t="s">
        <v>18</v>
      </c>
      <c r="J49" s="267"/>
      <c r="K49" s="267"/>
      <c r="L49" s="267"/>
      <c r="M49" s="267"/>
      <c r="N49" s="267"/>
      <c r="O49" s="85"/>
    </row>
    <row r="50" spans="2:15" x14ac:dyDescent="0.25">
      <c r="B50" s="28"/>
      <c r="C50" s="218" t="s">
        <v>2</v>
      </c>
      <c r="D50" s="218" t="s">
        <v>12</v>
      </c>
      <c r="E50" s="218" t="s">
        <v>13</v>
      </c>
      <c r="F50" s="218" t="s">
        <v>3</v>
      </c>
      <c r="G50" s="218" t="s">
        <v>16</v>
      </c>
      <c r="H50" s="23"/>
      <c r="I50" s="144" t="s">
        <v>21</v>
      </c>
      <c r="J50" s="145"/>
      <c r="K50" s="145">
        <v>2016</v>
      </c>
      <c r="L50" s="146" t="s">
        <v>20</v>
      </c>
      <c r="M50" s="146">
        <v>2017</v>
      </c>
      <c r="N50" s="146" t="s">
        <v>20</v>
      </c>
      <c r="O50" s="85"/>
    </row>
    <row r="51" spans="2:15" x14ac:dyDescent="0.25">
      <c r="B51" s="28"/>
      <c r="C51" s="27">
        <v>2010</v>
      </c>
      <c r="D51" s="141">
        <v>107.6307937</v>
      </c>
      <c r="E51" s="141">
        <v>195.19148347000001</v>
      </c>
      <c r="F51" s="141">
        <f>+E51+D51</f>
        <v>302.82227717000001</v>
      </c>
      <c r="G51" s="142">
        <v>1.2552227992155585</v>
      </c>
      <c r="H51" s="23"/>
      <c r="I51" s="110" t="s">
        <v>23</v>
      </c>
      <c r="J51" s="64"/>
      <c r="K51" s="147">
        <f>+K73+K100</f>
        <v>15.023096519999999</v>
      </c>
      <c r="L51" s="148">
        <f>+K51/K53</f>
        <v>8.2816301743682638E-2</v>
      </c>
      <c r="M51" s="147">
        <f>+M73+M100</f>
        <v>10.813574670000001</v>
      </c>
      <c r="N51" s="148">
        <f>+M51/M53</f>
        <v>4.2497320377742516E-2</v>
      </c>
      <c r="O51" s="85"/>
    </row>
    <row r="52" spans="2:15" x14ac:dyDescent="0.25">
      <c r="B52" s="28"/>
      <c r="C52" s="27">
        <v>2011</v>
      </c>
      <c r="D52" s="141">
        <v>57.911020430000001</v>
      </c>
      <c r="E52" s="141">
        <v>214.24223412999999</v>
      </c>
      <c r="F52" s="141">
        <f t="shared" ref="F52:F58" si="5">+E52+D52</f>
        <v>272.15325455999999</v>
      </c>
      <c r="G52" s="142">
        <f>+F52/F51-1</f>
        <v>-0.10127729999461987</v>
      </c>
      <c r="H52" s="23"/>
      <c r="I52" s="110" t="s">
        <v>1</v>
      </c>
      <c r="J52" s="64"/>
      <c r="K52" s="147">
        <f>+K74+K101</f>
        <v>166.37955251999998</v>
      </c>
      <c r="L52" s="148">
        <f>+K52/K53</f>
        <v>0.9171836982563174</v>
      </c>
      <c r="M52" s="147">
        <f>+M74+M101</f>
        <v>243.63951964</v>
      </c>
      <c r="N52" s="148">
        <f>+M52/M53</f>
        <v>0.95750267962225744</v>
      </c>
      <c r="O52" s="85"/>
    </row>
    <row r="53" spans="2:15" x14ac:dyDescent="0.25">
      <c r="B53" s="28"/>
      <c r="C53" s="27">
        <v>2012</v>
      </c>
      <c r="D53" s="141">
        <v>65.620948749999997</v>
      </c>
      <c r="E53" s="141">
        <v>269.06918435</v>
      </c>
      <c r="F53" s="141">
        <f t="shared" si="5"/>
        <v>334.69013310000003</v>
      </c>
      <c r="G53" s="142">
        <f t="shared" ref="G53:G58" si="6">+F53/F52-1</f>
        <v>0.22978552522219764</v>
      </c>
      <c r="H53" s="23"/>
      <c r="I53" s="136" t="s">
        <v>3</v>
      </c>
      <c r="J53" s="75"/>
      <c r="K53" s="149">
        <f>+K75+K102</f>
        <v>181.40264903999997</v>
      </c>
      <c r="L53" s="150">
        <f>+L52+L51</f>
        <v>1</v>
      </c>
      <c r="M53" s="149">
        <f>+M75+M102</f>
        <v>254.45309431000001</v>
      </c>
      <c r="N53" s="150">
        <f>+N52+N51</f>
        <v>1</v>
      </c>
      <c r="O53" s="85"/>
    </row>
    <row r="54" spans="2:15" x14ac:dyDescent="0.25">
      <c r="B54" s="28"/>
      <c r="C54" s="27">
        <v>2013</v>
      </c>
      <c r="D54" s="141">
        <v>44.98094013</v>
      </c>
      <c r="E54" s="141">
        <v>200.24618475999998</v>
      </c>
      <c r="F54" s="141">
        <f t="shared" si="5"/>
        <v>245.22712488999997</v>
      </c>
      <c r="G54" s="143">
        <f t="shared" si="6"/>
        <v>-0.2673010028152516</v>
      </c>
      <c r="H54" s="26"/>
      <c r="I54" s="36"/>
      <c r="J54" s="36"/>
      <c r="K54" s="36"/>
      <c r="L54" s="36"/>
      <c r="M54" s="36"/>
      <c r="N54" s="36"/>
      <c r="O54" s="85"/>
    </row>
    <row r="55" spans="2:15" x14ac:dyDescent="0.25">
      <c r="B55" s="28"/>
      <c r="C55" s="27">
        <v>2014</v>
      </c>
      <c r="D55" s="141">
        <v>69.692943310000004</v>
      </c>
      <c r="E55" s="141">
        <v>365.99859243000003</v>
      </c>
      <c r="F55" s="141">
        <f t="shared" si="5"/>
        <v>435.69153574000006</v>
      </c>
      <c r="G55" s="143">
        <f t="shared" si="6"/>
        <v>0.77668573953813458</v>
      </c>
      <c r="H55" s="26"/>
      <c r="I55" s="36"/>
      <c r="J55" s="115"/>
      <c r="K55" s="115"/>
      <c r="L55" s="36"/>
      <c r="M55" s="36"/>
      <c r="N55" s="36"/>
      <c r="O55" s="85"/>
    </row>
    <row r="56" spans="2:15" ht="15" customHeight="1" x14ac:dyDescent="0.25">
      <c r="B56" s="24"/>
      <c r="C56" s="27">
        <v>2015</v>
      </c>
      <c r="D56" s="141">
        <v>48.832984549999999</v>
      </c>
      <c r="E56" s="141">
        <v>206.0965406</v>
      </c>
      <c r="F56" s="141">
        <f t="shared" si="5"/>
        <v>254.92952514999999</v>
      </c>
      <c r="G56" s="142">
        <f t="shared" si="6"/>
        <v>-0.41488529329123858</v>
      </c>
      <c r="H56" s="23"/>
      <c r="I56" s="151" t="s">
        <v>29</v>
      </c>
      <c r="J56" s="78"/>
      <c r="K56" s="219">
        <v>2016</v>
      </c>
      <c r="L56" s="45" t="s">
        <v>20</v>
      </c>
      <c r="M56" s="45">
        <v>2017</v>
      </c>
      <c r="N56" s="45" t="s">
        <v>20</v>
      </c>
      <c r="O56" s="40"/>
    </row>
    <row r="57" spans="2:15" x14ac:dyDescent="0.25">
      <c r="B57" s="24"/>
      <c r="C57" s="27">
        <v>2016</v>
      </c>
      <c r="D57" s="222">
        <f>+E92</f>
        <v>35.065250800000001</v>
      </c>
      <c r="E57" s="222">
        <f>+E119</f>
        <v>146.33739824</v>
      </c>
      <c r="F57" s="141">
        <f t="shared" si="5"/>
        <v>181.40264904</v>
      </c>
      <c r="G57" s="142">
        <f t="shared" si="6"/>
        <v>-0.28842040193946517</v>
      </c>
      <c r="H57" s="23"/>
      <c r="I57" s="137" t="s">
        <v>31</v>
      </c>
      <c r="J57" s="138"/>
      <c r="K57" s="147">
        <f>+K79+K106</f>
        <v>0</v>
      </c>
      <c r="L57" s="148">
        <f t="shared" ref="L57:L63" si="7">+K57/K$63</f>
        <v>0</v>
      </c>
      <c r="M57" s="147">
        <f>+M79+M106</f>
        <v>0</v>
      </c>
      <c r="N57" s="148">
        <f t="shared" ref="N57:N63" si="8">+M57/M$63</f>
        <v>0</v>
      </c>
      <c r="O57" s="40"/>
    </row>
    <row r="58" spans="2:15" x14ac:dyDescent="0.25">
      <c r="B58" s="114"/>
      <c r="C58" s="27">
        <v>2017</v>
      </c>
      <c r="D58" s="222">
        <f>+G92</f>
        <v>36.896193359999998</v>
      </c>
      <c r="E58" s="222">
        <f>+G119</f>
        <v>217.55690095</v>
      </c>
      <c r="F58" s="141">
        <f t="shared" si="5"/>
        <v>254.45309430999998</v>
      </c>
      <c r="G58" s="142">
        <f t="shared" si="6"/>
        <v>0.40269778670041401</v>
      </c>
      <c r="H58" s="19"/>
      <c r="I58" s="139" t="s">
        <v>33</v>
      </c>
      <c r="J58" s="140"/>
      <c r="K58" s="147">
        <f>+K80+K107</f>
        <v>0</v>
      </c>
      <c r="L58" s="148">
        <f t="shared" si="7"/>
        <v>0</v>
      </c>
      <c r="M58" s="147">
        <f>+M80+M107</f>
        <v>0</v>
      </c>
      <c r="N58" s="148">
        <f t="shared" si="8"/>
        <v>0</v>
      </c>
      <c r="O58" s="40"/>
    </row>
    <row r="59" spans="2:15" x14ac:dyDescent="0.25">
      <c r="B59" s="114"/>
      <c r="C59" s="260" t="s">
        <v>17</v>
      </c>
      <c r="D59" s="260"/>
      <c r="E59" s="260"/>
      <c r="F59" s="260"/>
      <c r="G59" s="260"/>
      <c r="H59" s="19"/>
      <c r="I59" s="137" t="s">
        <v>35</v>
      </c>
      <c r="J59" s="138"/>
      <c r="K59" s="147">
        <f>+K81+K108</f>
        <v>15.023096519999999</v>
      </c>
      <c r="L59" s="148">
        <f t="shared" si="7"/>
        <v>1</v>
      </c>
      <c r="M59" s="147">
        <f>+M81+M108</f>
        <v>10.813574670000001</v>
      </c>
      <c r="N59" s="148">
        <f t="shared" si="8"/>
        <v>1</v>
      </c>
      <c r="O59" s="40"/>
    </row>
    <row r="60" spans="2:15" x14ac:dyDescent="0.25">
      <c r="B60" s="114"/>
      <c r="C60" s="217"/>
      <c r="D60" s="217"/>
      <c r="E60" s="217"/>
      <c r="F60" s="217"/>
      <c r="G60" s="217"/>
      <c r="H60" s="19"/>
      <c r="I60" s="110" t="s">
        <v>37</v>
      </c>
      <c r="J60" s="64"/>
      <c r="K60" s="147">
        <f>+K82+K109</f>
        <v>0</v>
      </c>
      <c r="L60" s="148">
        <f t="shared" si="7"/>
        <v>0</v>
      </c>
      <c r="M60" s="147">
        <f>+M82+M109</f>
        <v>0</v>
      </c>
      <c r="N60" s="148">
        <f t="shared" si="8"/>
        <v>0</v>
      </c>
      <c r="O60" s="40"/>
    </row>
    <row r="61" spans="2:15" x14ac:dyDescent="0.25">
      <c r="B61" s="114"/>
      <c r="C61" s="217"/>
      <c r="D61" s="217"/>
      <c r="E61" s="217"/>
      <c r="F61" s="217"/>
      <c r="G61" s="217"/>
      <c r="H61" s="19"/>
      <c r="I61" s="110" t="s">
        <v>41</v>
      </c>
      <c r="J61" s="64"/>
      <c r="K61" s="147">
        <f>+K84+K111</f>
        <v>0</v>
      </c>
      <c r="L61" s="148">
        <f t="shared" si="7"/>
        <v>0</v>
      </c>
      <c r="M61" s="147">
        <f>+M84+M111</f>
        <v>0</v>
      </c>
      <c r="N61" s="148">
        <f t="shared" si="8"/>
        <v>0</v>
      </c>
      <c r="O61" s="40"/>
    </row>
    <row r="62" spans="2:15" x14ac:dyDescent="0.25">
      <c r="B62" s="114"/>
      <c r="C62" s="217"/>
      <c r="D62" s="217"/>
      <c r="E62" s="217"/>
      <c r="F62" s="217"/>
      <c r="G62" s="217"/>
      <c r="H62" s="19"/>
      <c r="I62" s="110" t="s">
        <v>39</v>
      </c>
      <c r="J62" s="64"/>
      <c r="K62" s="104">
        <f>+K83+K110</f>
        <v>0</v>
      </c>
      <c r="L62" s="73">
        <f t="shared" si="7"/>
        <v>0</v>
      </c>
      <c r="M62" s="104">
        <f>+M83+M110</f>
        <v>0</v>
      </c>
      <c r="N62" s="73">
        <f t="shared" si="8"/>
        <v>0</v>
      </c>
      <c r="O62" s="40"/>
    </row>
    <row r="63" spans="2:15" x14ac:dyDescent="0.25">
      <c r="B63" s="114"/>
      <c r="C63" s="217"/>
      <c r="D63" s="217"/>
      <c r="E63" s="217"/>
      <c r="F63" s="217"/>
      <c r="G63" s="217"/>
      <c r="H63" s="19"/>
      <c r="I63" s="136" t="s">
        <v>3</v>
      </c>
      <c r="J63" s="75"/>
      <c r="K63" s="149">
        <f>SUM(K57:K62)</f>
        <v>15.023096519999999</v>
      </c>
      <c r="L63" s="150">
        <f t="shared" si="7"/>
        <v>1</v>
      </c>
      <c r="M63" s="149">
        <f>SUM(M57:M62)</f>
        <v>10.813574670000001</v>
      </c>
      <c r="N63" s="150">
        <f t="shared" si="8"/>
        <v>1</v>
      </c>
      <c r="O63" s="40"/>
    </row>
    <row r="64" spans="2:15" x14ac:dyDescent="0.25">
      <c r="B64" s="114"/>
      <c r="C64" s="217"/>
      <c r="D64" s="217"/>
      <c r="E64" s="217"/>
      <c r="F64" s="217"/>
      <c r="G64" s="217"/>
      <c r="H64" s="10"/>
      <c r="I64" s="260" t="s">
        <v>62</v>
      </c>
      <c r="J64" s="260"/>
      <c r="K64" s="260"/>
      <c r="L64" s="260"/>
      <c r="M64" s="260"/>
      <c r="N64" s="260"/>
      <c r="O64" s="40"/>
    </row>
    <row r="65" spans="2:15" x14ac:dyDescent="0.25">
      <c r="B65" s="114"/>
      <c r="C65" s="217"/>
      <c r="D65" s="217"/>
      <c r="E65" s="217"/>
      <c r="F65" s="217"/>
      <c r="G65" s="217"/>
      <c r="H65" s="19"/>
      <c r="I65" s="19"/>
      <c r="J65" s="19"/>
      <c r="K65" s="19"/>
      <c r="L65" s="36"/>
      <c r="M65" s="36"/>
      <c r="N65" s="36"/>
      <c r="O65" s="40"/>
    </row>
    <row r="66" spans="2:15" x14ac:dyDescent="0.25">
      <c r="B66" s="116"/>
      <c r="C66" s="117"/>
      <c r="D66" s="117"/>
      <c r="E66" s="117"/>
      <c r="F66" s="117"/>
      <c r="G66" s="117"/>
      <c r="H66" s="118"/>
      <c r="I66" s="118"/>
      <c r="J66" s="118"/>
      <c r="K66" s="118"/>
      <c r="L66" s="42"/>
      <c r="M66" s="42"/>
      <c r="N66" s="42"/>
      <c r="O66" s="43"/>
    </row>
    <row r="67" spans="2:15" x14ac:dyDescent="0.25">
      <c r="B67" s="115"/>
      <c r="C67" s="115"/>
      <c r="D67" s="115"/>
      <c r="E67" s="115"/>
      <c r="F67" s="115"/>
      <c r="G67" s="115"/>
      <c r="H67" s="119"/>
      <c r="I67" s="119"/>
      <c r="J67" s="119"/>
      <c r="K67" s="119"/>
      <c r="L67" s="36"/>
      <c r="M67" s="36"/>
      <c r="N67" s="36"/>
      <c r="O67" s="36"/>
    </row>
    <row r="68" spans="2:15" x14ac:dyDescent="0.25">
      <c r="B68" s="115"/>
      <c r="C68" s="115"/>
      <c r="D68" s="115"/>
      <c r="E68" s="115"/>
      <c r="F68" s="115"/>
      <c r="G68" s="115"/>
      <c r="H68" s="119"/>
      <c r="I68" s="119"/>
      <c r="J68" s="119"/>
      <c r="K68" s="119"/>
      <c r="L68" s="36"/>
      <c r="M68" s="36"/>
      <c r="N68" s="36"/>
      <c r="O68" s="36"/>
    </row>
    <row r="69" spans="2:15" x14ac:dyDescent="0.25">
      <c r="B69" s="156" t="s">
        <v>65</v>
      </c>
      <c r="C69" s="157"/>
      <c r="D69" s="157"/>
      <c r="E69" s="157"/>
      <c r="F69" s="157"/>
      <c r="G69" s="157"/>
      <c r="H69" s="113"/>
      <c r="I69" s="113"/>
      <c r="J69" s="113"/>
      <c r="K69" s="113"/>
      <c r="L69" s="120"/>
      <c r="M69" s="120"/>
      <c r="N69" s="120"/>
      <c r="O69" s="121"/>
    </row>
    <row r="70" spans="2:15" x14ac:dyDescent="0.25">
      <c r="B70" s="153" t="s">
        <v>64</v>
      </c>
      <c r="C70" s="154"/>
      <c r="D70" s="154"/>
      <c r="E70" s="155"/>
      <c r="F70" s="155"/>
      <c r="G70" s="155"/>
      <c r="H70" s="119"/>
      <c r="I70" s="119"/>
      <c r="J70" s="119"/>
      <c r="K70" s="119"/>
      <c r="L70" s="36"/>
      <c r="M70" s="36"/>
      <c r="N70" s="36"/>
      <c r="O70" s="40"/>
    </row>
    <row r="71" spans="2:15" x14ac:dyDescent="0.25">
      <c r="B71" s="28" t="s">
        <v>18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40"/>
    </row>
    <row r="72" spans="2:15" x14ac:dyDescent="0.25">
      <c r="B72" s="108" t="s">
        <v>19</v>
      </c>
      <c r="C72" s="61"/>
      <c r="D72" s="62"/>
      <c r="E72" s="45">
        <v>2016</v>
      </c>
      <c r="F72" s="45" t="s">
        <v>20</v>
      </c>
      <c r="G72" s="45">
        <v>2017</v>
      </c>
      <c r="H72" s="45" t="s">
        <v>20</v>
      </c>
      <c r="I72" s="36"/>
      <c r="J72" s="45" t="s">
        <v>21</v>
      </c>
      <c r="K72" s="45">
        <v>2016</v>
      </c>
      <c r="L72" s="45" t="s">
        <v>20</v>
      </c>
      <c r="M72" s="45">
        <v>2017</v>
      </c>
      <c r="N72" s="45" t="s">
        <v>20</v>
      </c>
      <c r="O72" s="40"/>
    </row>
    <row r="73" spans="2:15" x14ac:dyDescent="0.25">
      <c r="B73" s="109" t="s">
        <v>22</v>
      </c>
      <c r="C73" s="63"/>
      <c r="D73" s="64"/>
      <c r="E73" s="158"/>
      <c r="F73" s="65" t="str">
        <f t="shared" ref="F73:F91" si="9">+IF(E73="","",+E73/E$92)</f>
        <v/>
      </c>
      <c r="G73" s="158"/>
      <c r="H73" s="65" t="str">
        <f t="shared" ref="H73:H91" si="10">+IF(G73="","",+G73/G$92)</f>
        <v/>
      </c>
      <c r="I73" s="36"/>
      <c r="J73" s="66" t="s">
        <v>23</v>
      </c>
      <c r="K73" s="67">
        <f>+SUM(E73:E81)</f>
        <v>3.7392860200000002</v>
      </c>
      <c r="L73" s="60">
        <f>+K73/K75</f>
        <v>0.10663793740782257</v>
      </c>
      <c r="M73" s="67">
        <f>+SUM(G73:G81)</f>
        <v>2.7033934799999999</v>
      </c>
      <c r="N73" s="60">
        <f>+M73/M75</f>
        <v>7.3270254565903525E-2</v>
      </c>
      <c r="O73" s="40"/>
    </row>
    <row r="74" spans="2:15" x14ac:dyDescent="0.25">
      <c r="B74" s="109" t="s">
        <v>24</v>
      </c>
      <c r="C74" s="63"/>
      <c r="D74" s="64"/>
      <c r="E74" s="158"/>
      <c r="F74" s="65" t="str">
        <f t="shared" si="9"/>
        <v/>
      </c>
      <c r="G74" s="158"/>
      <c r="H74" s="65" t="str">
        <f t="shared" si="10"/>
        <v/>
      </c>
      <c r="I74" s="36"/>
      <c r="J74" s="59" t="s">
        <v>1</v>
      </c>
      <c r="K74" s="67">
        <f>+SUM(E82:E91)</f>
        <v>31.32596478</v>
      </c>
      <c r="L74" s="60">
        <f>+K74/K75</f>
        <v>0.89336206259217743</v>
      </c>
      <c r="M74" s="67">
        <f>+SUM(G82:G91)</f>
        <v>34.192799880000003</v>
      </c>
      <c r="N74" s="60">
        <f>+M74/M75</f>
        <v>0.92672974543409636</v>
      </c>
      <c r="O74" s="40"/>
    </row>
    <row r="75" spans="2:15" x14ac:dyDescent="0.25">
      <c r="B75" s="109" t="s">
        <v>25</v>
      </c>
      <c r="C75" s="63"/>
      <c r="D75" s="64"/>
      <c r="E75" s="158"/>
      <c r="F75" s="65" t="str">
        <f t="shared" si="9"/>
        <v/>
      </c>
      <c r="G75" s="158"/>
      <c r="H75" s="65" t="str">
        <f t="shared" si="10"/>
        <v/>
      </c>
      <c r="I75" s="36"/>
      <c r="J75" s="68" t="s">
        <v>3</v>
      </c>
      <c r="K75" s="69">
        <f>SUM(K73:K74)</f>
        <v>35.065250800000001</v>
      </c>
      <c r="L75" s="70">
        <f>+L74+L73</f>
        <v>1</v>
      </c>
      <c r="M75" s="69">
        <f>SUM(M73:M74)</f>
        <v>36.896193360000005</v>
      </c>
      <c r="N75" s="70">
        <f>+N74+N73</f>
        <v>0.99999999999999989</v>
      </c>
      <c r="O75" s="40"/>
    </row>
    <row r="76" spans="2:15" x14ac:dyDescent="0.25">
      <c r="B76" s="109" t="s">
        <v>26</v>
      </c>
      <c r="C76" s="63"/>
      <c r="D76" s="64"/>
      <c r="E76" s="158">
        <v>3.7392860200000002</v>
      </c>
      <c r="F76" s="65">
        <f t="shared" si="9"/>
        <v>0.10663793740782257</v>
      </c>
      <c r="G76" s="158">
        <v>2.7033934799999999</v>
      </c>
      <c r="H76" s="65">
        <f t="shared" si="10"/>
        <v>7.3270254565903539E-2</v>
      </c>
      <c r="I76" s="36"/>
      <c r="J76" s="36"/>
      <c r="K76" s="36"/>
      <c r="L76" s="36"/>
      <c r="M76" s="36"/>
      <c r="N76" s="36"/>
      <c r="O76" s="40"/>
    </row>
    <row r="77" spans="2:15" x14ac:dyDescent="0.25">
      <c r="B77" s="109" t="s">
        <v>27</v>
      </c>
      <c r="C77" s="63"/>
      <c r="D77" s="64"/>
      <c r="E77" s="158"/>
      <c r="F77" s="65" t="str">
        <f t="shared" si="9"/>
        <v/>
      </c>
      <c r="G77" s="158"/>
      <c r="H77" s="65" t="str">
        <f t="shared" si="10"/>
        <v/>
      </c>
      <c r="I77" s="36"/>
      <c r="J77" s="36"/>
      <c r="K77" s="115"/>
      <c r="L77" s="115"/>
      <c r="M77" s="36"/>
      <c r="N77" s="36"/>
      <c r="O77" s="40"/>
    </row>
    <row r="78" spans="2:15" x14ac:dyDescent="0.25">
      <c r="B78" s="109" t="s">
        <v>28</v>
      </c>
      <c r="C78" s="63"/>
      <c r="D78" s="64"/>
      <c r="E78" s="158"/>
      <c r="F78" s="65" t="str">
        <f t="shared" si="9"/>
        <v/>
      </c>
      <c r="G78" s="158"/>
      <c r="H78" s="65" t="str">
        <f t="shared" si="10"/>
        <v/>
      </c>
      <c r="I78" s="36"/>
      <c r="J78" s="71" t="s">
        <v>29</v>
      </c>
      <c r="K78" s="45">
        <v>2016</v>
      </c>
      <c r="L78" s="45" t="s">
        <v>20</v>
      </c>
      <c r="M78" s="45">
        <v>2017</v>
      </c>
      <c r="N78" s="45" t="s">
        <v>20</v>
      </c>
      <c r="O78" s="40"/>
    </row>
    <row r="79" spans="2:15" x14ac:dyDescent="0.25">
      <c r="B79" s="110" t="s">
        <v>30</v>
      </c>
      <c r="C79" s="63"/>
      <c r="D79" s="64"/>
      <c r="E79" s="158"/>
      <c r="F79" s="65" t="str">
        <f t="shared" si="9"/>
        <v/>
      </c>
      <c r="G79" s="158"/>
      <c r="H79" s="65" t="str">
        <f t="shared" si="10"/>
        <v/>
      </c>
      <c r="I79" s="36"/>
      <c r="J79" s="72" t="s">
        <v>31</v>
      </c>
      <c r="K79" s="67">
        <f>+E73+E74</f>
        <v>0</v>
      </c>
      <c r="L79" s="60">
        <f>+K79/K$85</f>
        <v>0</v>
      </c>
      <c r="M79" s="67">
        <f>+G73+G74</f>
        <v>0</v>
      </c>
      <c r="N79" s="60">
        <f t="shared" ref="N79:N85" si="11">+M79/M$85</f>
        <v>0</v>
      </c>
      <c r="O79" s="40"/>
    </row>
    <row r="80" spans="2:15" x14ac:dyDescent="0.25">
      <c r="B80" s="109" t="s">
        <v>32</v>
      </c>
      <c r="C80" s="63"/>
      <c r="D80" s="64"/>
      <c r="E80" s="158"/>
      <c r="F80" s="65" t="str">
        <f t="shared" si="9"/>
        <v/>
      </c>
      <c r="G80" s="158"/>
      <c r="H80" s="65" t="str">
        <f t="shared" si="10"/>
        <v/>
      </c>
      <c r="I80" s="36"/>
      <c r="J80" s="72" t="s">
        <v>33</v>
      </c>
      <c r="K80" s="67">
        <f>+E75</f>
        <v>0</v>
      </c>
      <c r="L80" s="60">
        <f t="shared" ref="L80:L85" si="12">+K80/K$85</f>
        <v>0</v>
      </c>
      <c r="M80" s="67">
        <f>+G75</f>
        <v>0</v>
      </c>
      <c r="N80" s="60">
        <f t="shared" si="11"/>
        <v>0</v>
      </c>
      <c r="O80" s="40"/>
    </row>
    <row r="81" spans="2:15" x14ac:dyDescent="0.25">
      <c r="B81" s="109" t="s">
        <v>34</v>
      </c>
      <c r="C81" s="63"/>
      <c r="D81" s="64"/>
      <c r="E81" s="158"/>
      <c r="F81" s="65" t="str">
        <f t="shared" si="9"/>
        <v/>
      </c>
      <c r="G81" s="158"/>
      <c r="H81" s="65" t="str">
        <f t="shared" si="10"/>
        <v/>
      </c>
      <c r="I81" s="36"/>
      <c r="J81" s="72" t="s">
        <v>35</v>
      </c>
      <c r="K81" s="67">
        <f>+E76</f>
        <v>3.7392860200000002</v>
      </c>
      <c r="L81" s="60">
        <f t="shared" si="12"/>
        <v>1</v>
      </c>
      <c r="M81" s="67">
        <f>+G76</f>
        <v>2.7033934799999999</v>
      </c>
      <c r="N81" s="60">
        <f t="shared" si="11"/>
        <v>1</v>
      </c>
      <c r="O81" s="40"/>
    </row>
    <row r="82" spans="2:15" x14ac:dyDescent="0.25">
      <c r="B82" s="109" t="s">
        <v>36</v>
      </c>
      <c r="C82" s="63"/>
      <c r="D82" s="64"/>
      <c r="E82" s="158"/>
      <c r="F82" s="65" t="str">
        <f t="shared" si="9"/>
        <v/>
      </c>
      <c r="G82" s="158"/>
      <c r="H82" s="65" t="str">
        <f t="shared" si="10"/>
        <v/>
      </c>
      <c r="I82" s="36"/>
      <c r="J82" s="72" t="s">
        <v>37</v>
      </c>
      <c r="K82" s="67">
        <f>+E77+E78</f>
        <v>0</v>
      </c>
      <c r="L82" s="60">
        <f t="shared" si="12"/>
        <v>0</v>
      </c>
      <c r="M82" s="67">
        <f>+G77+G78</f>
        <v>0</v>
      </c>
      <c r="N82" s="60">
        <f t="shared" si="11"/>
        <v>0</v>
      </c>
      <c r="O82" s="40"/>
    </row>
    <row r="83" spans="2:15" x14ac:dyDescent="0.25">
      <c r="B83" s="109" t="s">
        <v>38</v>
      </c>
      <c r="C83" s="63"/>
      <c r="D83" s="64"/>
      <c r="E83" s="158">
        <v>19.12452175</v>
      </c>
      <c r="F83" s="65">
        <f t="shared" si="9"/>
        <v>0.54539811675894245</v>
      </c>
      <c r="G83" s="158">
        <v>22.43990994</v>
      </c>
      <c r="H83" s="65">
        <f t="shared" si="10"/>
        <v>0.60819038216358701</v>
      </c>
      <c r="I83" s="36"/>
      <c r="J83" s="73" t="s">
        <v>39</v>
      </c>
      <c r="K83" s="67">
        <f>+E79</f>
        <v>0</v>
      </c>
      <c r="L83" s="60">
        <f t="shared" si="12"/>
        <v>0</v>
      </c>
      <c r="M83" s="67">
        <f>+G79</f>
        <v>0</v>
      </c>
      <c r="N83" s="60">
        <f t="shared" si="11"/>
        <v>0</v>
      </c>
      <c r="O83" s="40"/>
    </row>
    <row r="84" spans="2:15" x14ac:dyDescent="0.25">
      <c r="B84" s="110" t="s">
        <v>40</v>
      </c>
      <c r="C84" s="63"/>
      <c r="D84" s="64"/>
      <c r="E84" s="158"/>
      <c r="F84" s="65" t="str">
        <f t="shared" si="9"/>
        <v/>
      </c>
      <c r="G84" s="158"/>
      <c r="H84" s="65" t="str">
        <f t="shared" si="10"/>
        <v/>
      </c>
      <c r="I84" s="36"/>
      <c r="J84" s="72" t="s">
        <v>41</v>
      </c>
      <c r="K84" s="67">
        <f>+E80+E81</f>
        <v>0</v>
      </c>
      <c r="L84" s="60">
        <f t="shared" si="12"/>
        <v>0</v>
      </c>
      <c r="M84" s="67">
        <f>+G80+G81</f>
        <v>0</v>
      </c>
      <c r="N84" s="60">
        <f t="shared" si="11"/>
        <v>0</v>
      </c>
      <c r="O84" s="40"/>
    </row>
    <row r="85" spans="2:15" x14ac:dyDescent="0.25">
      <c r="B85" s="110" t="s">
        <v>42</v>
      </c>
      <c r="C85" s="63"/>
      <c r="D85" s="64"/>
      <c r="E85" s="158"/>
      <c r="F85" s="65" t="str">
        <f t="shared" si="9"/>
        <v/>
      </c>
      <c r="G85" s="158"/>
      <c r="H85" s="65" t="str">
        <f t="shared" si="10"/>
        <v/>
      </c>
      <c r="I85" s="36"/>
      <c r="J85" s="68" t="s">
        <v>3</v>
      </c>
      <c r="K85" s="69">
        <f>SUM(K79:K84)</f>
        <v>3.7392860200000002</v>
      </c>
      <c r="L85" s="70">
        <f t="shared" si="12"/>
        <v>1</v>
      </c>
      <c r="M85" s="69">
        <f>SUM(M79:M84)</f>
        <v>2.7033934799999999</v>
      </c>
      <c r="N85" s="70">
        <f t="shared" si="11"/>
        <v>1</v>
      </c>
      <c r="O85" s="40"/>
    </row>
    <row r="86" spans="2:15" x14ac:dyDescent="0.25">
      <c r="B86" s="109" t="s">
        <v>43</v>
      </c>
      <c r="C86" s="63"/>
      <c r="D86" s="64"/>
      <c r="E86" s="158"/>
      <c r="F86" s="65" t="str">
        <f t="shared" si="9"/>
        <v/>
      </c>
      <c r="G86" s="158"/>
      <c r="H86" s="65" t="str">
        <f t="shared" si="10"/>
        <v/>
      </c>
      <c r="I86" s="36"/>
      <c r="J86" s="36"/>
      <c r="K86" s="36"/>
      <c r="L86" s="36"/>
      <c r="M86" s="36"/>
      <c r="N86" s="36"/>
      <c r="O86" s="40"/>
    </row>
    <row r="87" spans="2:15" x14ac:dyDescent="0.25">
      <c r="B87" s="109" t="s">
        <v>44</v>
      </c>
      <c r="C87" s="63"/>
      <c r="D87" s="64"/>
      <c r="E87" s="158"/>
      <c r="F87" s="65" t="str">
        <f t="shared" si="9"/>
        <v/>
      </c>
      <c r="G87" s="158"/>
      <c r="H87" s="65" t="str">
        <f t="shared" si="10"/>
        <v/>
      </c>
      <c r="I87" s="36"/>
      <c r="J87" s="36"/>
      <c r="K87" s="36"/>
      <c r="L87" s="36"/>
      <c r="M87" s="36"/>
      <c r="N87" s="36"/>
      <c r="O87" s="40"/>
    </row>
    <row r="88" spans="2:15" x14ac:dyDescent="0.25">
      <c r="B88" s="109" t="s">
        <v>45</v>
      </c>
      <c r="C88" s="63"/>
      <c r="D88" s="64"/>
      <c r="E88" s="158">
        <v>10</v>
      </c>
      <c r="F88" s="65">
        <f t="shared" si="9"/>
        <v>0.28518261731640032</v>
      </c>
      <c r="G88" s="158">
        <v>8.9523309999999992</v>
      </c>
      <c r="H88" s="65">
        <f t="shared" si="10"/>
        <v>0.2426356267339336</v>
      </c>
      <c r="I88" s="36"/>
      <c r="J88" s="36"/>
      <c r="K88" s="36"/>
      <c r="L88" s="36"/>
      <c r="M88" s="36"/>
      <c r="N88" s="36"/>
      <c r="O88" s="40"/>
    </row>
    <row r="89" spans="2:15" x14ac:dyDescent="0.25">
      <c r="B89" s="109" t="s">
        <v>46</v>
      </c>
      <c r="C89" s="63"/>
      <c r="D89" s="64"/>
      <c r="E89" s="158">
        <v>2.17539785</v>
      </c>
      <c r="F89" s="65">
        <f t="shared" si="9"/>
        <v>6.2038565256746996E-2</v>
      </c>
      <c r="G89" s="158">
        <v>2.8005589400000002</v>
      </c>
      <c r="H89" s="65">
        <f t="shared" si="10"/>
        <v>7.590373653657588E-2</v>
      </c>
      <c r="I89" s="36"/>
      <c r="J89" s="36"/>
      <c r="K89" s="36"/>
      <c r="L89" s="36"/>
      <c r="M89" s="36"/>
      <c r="N89" s="36"/>
      <c r="O89" s="40"/>
    </row>
    <row r="90" spans="2:15" x14ac:dyDescent="0.25">
      <c r="B90" s="109" t="s">
        <v>47</v>
      </c>
      <c r="C90" s="63"/>
      <c r="D90" s="64"/>
      <c r="E90" s="158"/>
      <c r="F90" s="65" t="str">
        <f t="shared" si="9"/>
        <v/>
      </c>
      <c r="G90" s="158"/>
      <c r="H90" s="65" t="str">
        <f t="shared" si="10"/>
        <v/>
      </c>
      <c r="I90" s="36"/>
      <c r="J90" s="36"/>
      <c r="K90" s="36"/>
      <c r="L90" s="36"/>
      <c r="M90" s="36"/>
      <c r="N90" s="36"/>
      <c r="O90" s="40"/>
    </row>
    <row r="91" spans="2:15" x14ac:dyDescent="0.25">
      <c r="B91" s="109" t="s">
        <v>48</v>
      </c>
      <c r="C91" s="63"/>
      <c r="D91" s="64"/>
      <c r="E91" s="158">
        <v>2.6045180000000001E-2</v>
      </c>
      <c r="F91" s="65">
        <f t="shared" si="9"/>
        <v>7.4276326008767635E-4</v>
      </c>
      <c r="G91" s="158"/>
      <c r="H91" s="65" t="str">
        <f t="shared" si="10"/>
        <v/>
      </c>
      <c r="I91" s="36"/>
      <c r="J91" s="36"/>
      <c r="K91" s="36"/>
      <c r="L91" s="36"/>
      <c r="M91" s="36"/>
      <c r="N91" s="36"/>
      <c r="O91" s="40"/>
    </row>
    <row r="92" spans="2:15" x14ac:dyDescent="0.25">
      <c r="B92" s="111" t="s">
        <v>49</v>
      </c>
      <c r="C92" s="74"/>
      <c r="D92" s="75"/>
      <c r="E92" s="69">
        <f>SUM(E73:E91)</f>
        <v>35.065250800000001</v>
      </c>
      <c r="F92" s="76">
        <f>SUM(F73:F91)</f>
        <v>1</v>
      </c>
      <c r="G92" s="135">
        <f>SUM(G73:G91)</f>
        <v>36.896193359999998</v>
      </c>
      <c r="H92" s="76">
        <f>SUM(H73:H91)</f>
        <v>1</v>
      </c>
      <c r="I92" s="36"/>
      <c r="J92" s="36"/>
      <c r="K92" s="36"/>
      <c r="L92" s="36"/>
      <c r="M92" s="36"/>
      <c r="N92" s="36"/>
      <c r="O92" s="40"/>
    </row>
    <row r="93" spans="2:15" x14ac:dyDescent="0.25">
      <c r="B93" s="259" t="s">
        <v>60</v>
      </c>
      <c r="C93" s="260"/>
      <c r="D93" s="260"/>
      <c r="E93" s="260"/>
      <c r="F93" s="260"/>
      <c r="G93" s="260"/>
      <c r="H93" s="260"/>
      <c r="I93" s="36"/>
      <c r="J93" s="36"/>
      <c r="K93" s="36"/>
      <c r="L93" s="36"/>
      <c r="M93" s="36"/>
      <c r="N93" s="36"/>
      <c r="O93" s="40"/>
    </row>
    <row r="94" spans="2:15" x14ac:dyDescent="0.25">
      <c r="B94" s="39"/>
      <c r="C94" s="122"/>
      <c r="D94" s="122"/>
      <c r="E94" s="122"/>
      <c r="F94" s="122"/>
      <c r="G94" s="122"/>
      <c r="H94" s="36"/>
      <c r="I94" s="36"/>
      <c r="J94" s="36"/>
      <c r="K94" s="36"/>
      <c r="L94" s="36"/>
      <c r="M94" s="36"/>
      <c r="N94" s="36"/>
      <c r="O94" s="40"/>
    </row>
    <row r="95" spans="2:15" x14ac:dyDescent="0.25">
      <c r="B95" s="39"/>
      <c r="C95" s="122"/>
      <c r="D95" s="122"/>
      <c r="E95" s="122"/>
      <c r="F95" s="122"/>
      <c r="G95" s="122"/>
      <c r="H95" s="36"/>
      <c r="I95" s="36"/>
      <c r="J95" s="36"/>
      <c r="K95" s="36"/>
      <c r="L95" s="36"/>
      <c r="M95" s="36"/>
      <c r="N95" s="36"/>
      <c r="O95" s="40"/>
    </row>
    <row r="96" spans="2:15" x14ac:dyDescent="0.25">
      <c r="B96" s="39"/>
      <c r="C96" s="122"/>
      <c r="D96" s="122"/>
      <c r="E96" s="122"/>
      <c r="F96" s="122"/>
      <c r="G96" s="122"/>
      <c r="H96" s="36"/>
      <c r="I96" s="36"/>
      <c r="J96" s="36"/>
      <c r="K96" s="36"/>
      <c r="L96" s="36"/>
      <c r="M96" s="36"/>
      <c r="N96" s="36"/>
      <c r="O96" s="40"/>
    </row>
    <row r="97" spans="2:15" x14ac:dyDescent="0.25">
      <c r="B97" s="152" t="s">
        <v>63</v>
      </c>
      <c r="C97" s="26"/>
      <c r="D97" s="26"/>
      <c r="E97" s="26"/>
      <c r="F97" s="26"/>
      <c r="G97" s="26"/>
      <c r="H97" s="36"/>
      <c r="I97" s="36"/>
      <c r="J97" s="36"/>
      <c r="K97" s="36"/>
      <c r="L97" s="36"/>
      <c r="M97" s="36"/>
      <c r="N97" s="36"/>
      <c r="O97" s="40"/>
    </row>
    <row r="98" spans="2:15" x14ac:dyDescent="0.25">
      <c r="B98" s="28" t="s">
        <v>18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40"/>
    </row>
    <row r="99" spans="2:15" x14ac:dyDescent="0.25">
      <c r="B99" s="108" t="s">
        <v>19</v>
      </c>
      <c r="C99" s="61"/>
      <c r="D99" s="62"/>
      <c r="E99" s="45">
        <v>2016</v>
      </c>
      <c r="F99" s="45" t="s">
        <v>20</v>
      </c>
      <c r="G99" s="45">
        <v>2017</v>
      </c>
      <c r="H99" s="45" t="s">
        <v>20</v>
      </c>
      <c r="I99" s="123"/>
      <c r="J99" s="45" t="s">
        <v>21</v>
      </c>
      <c r="K99" s="45">
        <v>2016</v>
      </c>
      <c r="L99" s="45" t="s">
        <v>20</v>
      </c>
      <c r="M99" s="45">
        <v>2017</v>
      </c>
      <c r="N99" s="45" t="s">
        <v>20</v>
      </c>
      <c r="O99" s="124"/>
    </row>
    <row r="100" spans="2:15" x14ac:dyDescent="0.25">
      <c r="B100" s="109" t="s">
        <v>22</v>
      </c>
      <c r="C100" s="63"/>
      <c r="D100" s="64"/>
      <c r="E100" s="158"/>
      <c r="F100" s="65" t="str">
        <f>+IF(E100="","",+E100/E$119)</f>
        <v/>
      </c>
      <c r="G100" s="158"/>
      <c r="H100" s="65" t="str">
        <f>+IF(G100="","",+G100/G$119)</f>
        <v/>
      </c>
      <c r="I100" s="125"/>
      <c r="J100" s="66" t="s">
        <v>23</v>
      </c>
      <c r="K100" s="67">
        <f>+SUM(E100:E107)</f>
        <v>11.2838105</v>
      </c>
      <c r="L100" s="60">
        <f>+K100/K102</f>
        <v>7.7108180381162975E-2</v>
      </c>
      <c r="M100" s="67">
        <f>+SUM(G100:G107)</f>
        <v>8.1101811900000005</v>
      </c>
      <c r="N100" s="60">
        <f>+M100/M102</f>
        <v>3.7278436834618831E-2</v>
      </c>
      <c r="O100" s="126"/>
    </row>
    <row r="101" spans="2:15" x14ac:dyDescent="0.25">
      <c r="B101" s="109" t="s">
        <v>24</v>
      </c>
      <c r="C101" s="63"/>
      <c r="D101" s="64"/>
      <c r="E101" s="158"/>
      <c r="F101" s="65" t="str">
        <f t="shared" ref="F101:H119" si="13">+IF(E101="","",+E101/E$119)</f>
        <v/>
      </c>
      <c r="G101" s="158"/>
      <c r="H101" s="65" t="str">
        <f t="shared" si="13"/>
        <v/>
      </c>
      <c r="I101" s="125"/>
      <c r="J101" s="59" t="s">
        <v>1</v>
      </c>
      <c r="K101" s="67">
        <f>+SUM(E108:E118)</f>
        <v>135.05358773999998</v>
      </c>
      <c r="L101" s="60">
        <f>+K101/K102</f>
        <v>0.92289181961883715</v>
      </c>
      <c r="M101" s="67">
        <f>+SUM(G108:G118)</f>
        <v>209.44671976000001</v>
      </c>
      <c r="N101" s="60">
        <f>+M101/M102</f>
        <v>0.96272156316538116</v>
      </c>
      <c r="O101" s="126"/>
    </row>
    <row r="102" spans="2:15" x14ac:dyDescent="0.25">
      <c r="B102" s="109" t="s">
        <v>25</v>
      </c>
      <c r="C102" s="63"/>
      <c r="D102" s="64"/>
      <c r="E102" s="158"/>
      <c r="F102" s="65" t="str">
        <f t="shared" si="13"/>
        <v/>
      </c>
      <c r="G102" s="158"/>
      <c r="H102" s="65" t="str">
        <f t="shared" si="13"/>
        <v/>
      </c>
      <c r="I102" s="125"/>
      <c r="J102" s="68" t="s">
        <v>3</v>
      </c>
      <c r="K102" s="69">
        <f>SUM(K100:K101)</f>
        <v>146.33739823999997</v>
      </c>
      <c r="L102" s="70">
        <f>+L101+L100</f>
        <v>1.0000000000000002</v>
      </c>
      <c r="M102" s="69">
        <f>SUM(M100:M101)</f>
        <v>217.55690095</v>
      </c>
      <c r="N102" s="70">
        <f>+N101+N100</f>
        <v>1</v>
      </c>
      <c r="O102" s="126"/>
    </row>
    <row r="103" spans="2:15" x14ac:dyDescent="0.25">
      <c r="B103" s="109" t="s">
        <v>26</v>
      </c>
      <c r="C103" s="63"/>
      <c r="D103" s="64"/>
      <c r="E103" s="158">
        <v>11.2838105</v>
      </c>
      <c r="F103" s="65">
        <f t="shared" si="13"/>
        <v>7.7108180381162961E-2</v>
      </c>
      <c r="G103" s="158">
        <v>8.1101811900000005</v>
      </c>
      <c r="H103" s="65">
        <f t="shared" si="13"/>
        <v>3.7278436834618831E-2</v>
      </c>
      <c r="I103" s="125"/>
      <c r="J103" s="36"/>
      <c r="K103" s="36"/>
      <c r="L103" s="36"/>
      <c r="M103" s="36"/>
      <c r="N103" s="36"/>
      <c r="O103" s="126"/>
    </row>
    <row r="104" spans="2:15" x14ac:dyDescent="0.25">
      <c r="B104" s="109" t="s">
        <v>27</v>
      </c>
      <c r="C104" s="63"/>
      <c r="D104" s="64"/>
      <c r="E104" s="158"/>
      <c r="F104" s="65" t="str">
        <f t="shared" si="13"/>
        <v/>
      </c>
      <c r="G104" s="158"/>
      <c r="H104" s="65" t="str">
        <f t="shared" si="13"/>
        <v/>
      </c>
      <c r="I104" s="26"/>
      <c r="J104" s="36"/>
      <c r="K104" s="115"/>
      <c r="L104" s="115"/>
      <c r="M104" s="36"/>
      <c r="N104" s="36"/>
      <c r="O104" s="25"/>
    </row>
    <row r="105" spans="2:15" x14ac:dyDescent="0.25">
      <c r="B105" s="109" t="s">
        <v>28</v>
      </c>
      <c r="C105" s="63"/>
      <c r="D105" s="64"/>
      <c r="E105" s="158"/>
      <c r="F105" s="65" t="str">
        <f t="shared" si="13"/>
        <v/>
      </c>
      <c r="G105" s="158"/>
      <c r="H105" s="65" t="str">
        <f t="shared" si="13"/>
        <v/>
      </c>
      <c r="I105" s="36"/>
      <c r="J105" s="71" t="s">
        <v>29</v>
      </c>
      <c r="K105" s="45">
        <v>2016</v>
      </c>
      <c r="L105" s="45" t="s">
        <v>20</v>
      </c>
      <c r="M105" s="45">
        <v>2017</v>
      </c>
      <c r="N105" s="45" t="s">
        <v>20</v>
      </c>
      <c r="O105" s="40"/>
    </row>
    <row r="106" spans="2:15" x14ac:dyDescent="0.25">
      <c r="B106" s="109" t="s">
        <v>32</v>
      </c>
      <c r="C106" s="63"/>
      <c r="D106" s="64"/>
      <c r="E106" s="158"/>
      <c r="F106" s="65" t="str">
        <f t="shared" si="13"/>
        <v/>
      </c>
      <c r="G106" s="158"/>
      <c r="H106" s="65" t="str">
        <f t="shared" si="13"/>
        <v/>
      </c>
      <c r="I106" s="36"/>
      <c r="J106" s="72" t="s">
        <v>31</v>
      </c>
      <c r="K106" s="67">
        <f>+E100+E101</f>
        <v>0</v>
      </c>
      <c r="L106" s="60">
        <f t="shared" ref="L106:L107" si="14">+K106/K$112</f>
        <v>0</v>
      </c>
      <c r="M106" s="67">
        <f>+G100+G101</f>
        <v>0</v>
      </c>
      <c r="N106" s="60">
        <f t="shared" ref="N106" si="15">+M106/M$112</f>
        <v>0</v>
      </c>
      <c r="O106" s="40"/>
    </row>
    <row r="107" spans="2:15" x14ac:dyDescent="0.25">
      <c r="B107" s="109" t="s">
        <v>34</v>
      </c>
      <c r="C107" s="63"/>
      <c r="D107" s="64"/>
      <c r="E107" s="158"/>
      <c r="F107" s="65" t="str">
        <f t="shared" si="13"/>
        <v/>
      </c>
      <c r="G107" s="158"/>
      <c r="H107" s="65" t="str">
        <f t="shared" si="13"/>
        <v/>
      </c>
      <c r="I107" s="123"/>
      <c r="J107" s="72" t="s">
        <v>33</v>
      </c>
      <c r="K107" s="67">
        <f>+E102</f>
        <v>0</v>
      </c>
      <c r="L107" s="60">
        <f t="shared" si="14"/>
        <v>0</v>
      </c>
      <c r="M107" s="67">
        <f>+G102</f>
        <v>0</v>
      </c>
      <c r="N107" s="60">
        <f>+M107/M$112</f>
        <v>0</v>
      </c>
      <c r="O107" s="124"/>
    </row>
    <row r="108" spans="2:15" x14ac:dyDescent="0.25">
      <c r="B108" s="109" t="s">
        <v>66</v>
      </c>
      <c r="C108" s="63"/>
      <c r="D108" s="64"/>
      <c r="E108" s="158">
        <v>33.747224189999997</v>
      </c>
      <c r="F108" s="65">
        <f t="shared" si="13"/>
        <v>0.23061243807719617</v>
      </c>
      <c r="G108" s="158">
        <v>39.632034240000003</v>
      </c>
      <c r="H108" s="65">
        <f t="shared" si="13"/>
        <v>0.18216859160495411</v>
      </c>
      <c r="I108" s="119"/>
      <c r="J108" s="72" t="s">
        <v>35</v>
      </c>
      <c r="K108" s="67">
        <f>+E103</f>
        <v>11.2838105</v>
      </c>
      <c r="L108" s="60">
        <f>+K108/K$112</f>
        <v>1</v>
      </c>
      <c r="M108" s="67">
        <f>+G103</f>
        <v>8.1101811900000005</v>
      </c>
      <c r="N108" s="60">
        <f t="shared" ref="N108:N112" si="16">+M108/M$112</f>
        <v>1</v>
      </c>
      <c r="O108" s="127"/>
    </row>
    <row r="109" spans="2:15" x14ac:dyDescent="0.25">
      <c r="B109" s="110" t="s">
        <v>40</v>
      </c>
      <c r="C109" s="63"/>
      <c r="D109" s="64"/>
      <c r="E109" s="158"/>
      <c r="F109" s="65" t="str">
        <f t="shared" si="13"/>
        <v/>
      </c>
      <c r="G109" s="158">
        <v>0.21267</v>
      </c>
      <c r="H109" s="65">
        <f t="shared" si="13"/>
        <v>9.775373664146689E-4</v>
      </c>
      <c r="I109" s="119"/>
      <c r="J109" s="72" t="s">
        <v>37</v>
      </c>
      <c r="K109" s="67">
        <f>+E104+E105</f>
        <v>0</v>
      </c>
      <c r="L109" s="60">
        <f t="shared" ref="L109:L112" si="17">+K109/K$112</f>
        <v>0</v>
      </c>
      <c r="M109" s="67">
        <f>+G104+G105</f>
        <v>0</v>
      </c>
      <c r="N109" s="60">
        <f t="shared" si="16"/>
        <v>0</v>
      </c>
      <c r="O109" s="127"/>
    </row>
    <row r="110" spans="2:15" x14ac:dyDescent="0.25">
      <c r="B110" s="110" t="s">
        <v>42</v>
      </c>
      <c r="C110" s="63"/>
      <c r="D110" s="64"/>
      <c r="E110" s="158">
        <v>8.4880119999999994</v>
      </c>
      <c r="F110" s="65">
        <f t="shared" si="13"/>
        <v>5.8003026581621146E-2</v>
      </c>
      <c r="G110" s="158"/>
      <c r="H110" s="65" t="str">
        <f t="shared" si="13"/>
        <v/>
      </c>
      <c r="I110" s="119"/>
      <c r="J110" s="73" t="s">
        <v>39</v>
      </c>
      <c r="K110" s="67"/>
      <c r="L110" s="60">
        <f t="shared" si="17"/>
        <v>0</v>
      </c>
      <c r="M110" s="67"/>
      <c r="N110" s="60">
        <f t="shared" si="16"/>
        <v>0</v>
      </c>
      <c r="O110" s="127"/>
    </row>
    <row r="111" spans="2:15" x14ac:dyDescent="0.25">
      <c r="B111" s="109" t="s">
        <v>50</v>
      </c>
      <c r="C111" s="63"/>
      <c r="D111" s="64"/>
      <c r="E111" s="158"/>
      <c r="F111" s="65" t="str">
        <f t="shared" si="13"/>
        <v/>
      </c>
      <c r="G111" s="158">
        <v>6.7343E-2</v>
      </c>
      <c r="H111" s="65">
        <f t="shared" si="13"/>
        <v>3.095420081180376E-4</v>
      </c>
      <c r="I111" s="26"/>
      <c r="J111" s="72" t="s">
        <v>41</v>
      </c>
      <c r="K111" s="67">
        <f>+E107+E106</f>
        <v>0</v>
      </c>
      <c r="L111" s="60">
        <f t="shared" si="17"/>
        <v>0</v>
      </c>
      <c r="M111" s="67">
        <f>+G107+G106</f>
        <v>0</v>
      </c>
      <c r="N111" s="60">
        <f t="shared" si="16"/>
        <v>0</v>
      </c>
      <c r="O111" s="25"/>
    </row>
    <row r="112" spans="2:15" x14ac:dyDescent="0.25">
      <c r="B112" s="109" t="s">
        <v>44</v>
      </c>
      <c r="C112" s="63"/>
      <c r="D112" s="64"/>
      <c r="E112" s="158">
        <v>37.728977999999998</v>
      </c>
      <c r="F112" s="65">
        <f t="shared" si="13"/>
        <v>0.2578218449539656</v>
      </c>
      <c r="G112" s="158">
        <v>108.70830306000001</v>
      </c>
      <c r="H112" s="65">
        <f t="shared" si="13"/>
        <v>0.49967756750213999</v>
      </c>
      <c r="I112" s="36"/>
      <c r="J112" s="68" t="s">
        <v>3</v>
      </c>
      <c r="K112" s="69">
        <f>SUM(K106:K111)</f>
        <v>11.2838105</v>
      </c>
      <c r="L112" s="70">
        <f t="shared" si="17"/>
        <v>1</v>
      </c>
      <c r="M112" s="69">
        <f>SUM(M106:M111)</f>
        <v>8.1101811900000005</v>
      </c>
      <c r="N112" s="70">
        <f t="shared" si="16"/>
        <v>1</v>
      </c>
      <c r="O112" s="128"/>
    </row>
    <row r="113" spans="2:15" x14ac:dyDescent="0.25">
      <c r="B113" s="110" t="s">
        <v>45</v>
      </c>
      <c r="C113" s="63"/>
      <c r="D113" s="64"/>
      <c r="E113" s="158"/>
      <c r="F113" s="65" t="str">
        <f t="shared" si="13"/>
        <v/>
      </c>
      <c r="G113" s="158"/>
      <c r="H113" s="65" t="str">
        <f t="shared" si="13"/>
        <v/>
      </c>
      <c r="I113" s="36"/>
      <c r="J113" s="36"/>
      <c r="K113" s="36"/>
      <c r="L113" s="36"/>
      <c r="M113" s="36"/>
      <c r="N113" s="36"/>
      <c r="O113" s="40"/>
    </row>
    <row r="114" spans="2:15" x14ac:dyDescent="0.25">
      <c r="B114" s="109" t="s">
        <v>51</v>
      </c>
      <c r="C114" s="63"/>
      <c r="D114" s="64"/>
      <c r="E114" s="158">
        <v>3.440747</v>
      </c>
      <c r="F114" s="65">
        <f t="shared" si="13"/>
        <v>2.3512424311091129E-2</v>
      </c>
      <c r="G114" s="158">
        <v>10.152933000000001</v>
      </c>
      <c r="H114" s="65">
        <f t="shared" si="13"/>
        <v>4.6667942757345114E-2</v>
      </c>
      <c r="I114" s="36"/>
      <c r="J114" s="36"/>
      <c r="K114" s="36"/>
      <c r="L114" s="36"/>
      <c r="M114" s="36"/>
      <c r="N114" s="36"/>
      <c r="O114" s="40"/>
    </row>
    <row r="115" spans="2:15" x14ac:dyDescent="0.25">
      <c r="B115" s="109" t="s">
        <v>52</v>
      </c>
      <c r="C115" s="63"/>
      <c r="D115" s="64"/>
      <c r="E115" s="158">
        <v>39.995612999999999</v>
      </c>
      <c r="F115" s="65">
        <f t="shared" si="13"/>
        <v>0.2733109477210014</v>
      </c>
      <c r="G115" s="158">
        <v>35.113937</v>
      </c>
      <c r="H115" s="65">
        <f t="shared" si="13"/>
        <v>0.16140116377218508</v>
      </c>
      <c r="I115" s="36"/>
      <c r="J115" s="36"/>
      <c r="K115" s="36"/>
      <c r="L115" s="36"/>
      <c r="M115" s="36"/>
      <c r="N115" s="36"/>
      <c r="O115" s="40"/>
    </row>
    <row r="116" spans="2:15" x14ac:dyDescent="0.25">
      <c r="B116" s="109" t="s">
        <v>46</v>
      </c>
      <c r="C116" s="63"/>
      <c r="D116" s="64"/>
      <c r="E116" s="158">
        <v>11.653013550000001</v>
      </c>
      <c r="F116" s="65">
        <f t="shared" si="13"/>
        <v>7.9631137973961569E-2</v>
      </c>
      <c r="G116" s="158">
        <v>14.936314529999999</v>
      </c>
      <c r="H116" s="65">
        <f t="shared" si="13"/>
        <v>6.8654749469118134E-2</v>
      </c>
      <c r="I116" s="36"/>
      <c r="J116" s="36"/>
      <c r="K116" s="36"/>
      <c r="L116" s="36"/>
      <c r="M116" s="36"/>
      <c r="N116" s="36"/>
      <c r="O116" s="40"/>
    </row>
    <row r="117" spans="2:15" x14ac:dyDescent="0.25">
      <c r="B117" s="109" t="s">
        <v>47</v>
      </c>
      <c r="C117" s="63"/>
      <c r="D117" s="64"/>
      <c r="E117" s="158"/>
      <c r="F117" s="65" t="str">
        <f t="shared" si="13"/>
        <v/>
      </c>
      <c r="G117" s="158"/>
      <c r="H117" s="65" t="str">
        <f t="shared" si="13"/>
        <v/>
      </c>
      <c r="I117" s="36"/>
      <c r="J117" s="36"/>
      <c r="K117" s="36"/>
      <c r="L117" s="36"/>
      <c r="M117" s="36"/>
      <c r="N117" s="36"/>
      <c r="O117" s="40"/>
    </row>
    <row r="118" spans="2:15" x14ac:dyDescent="0.25">
      <c r="B118" s="109" t="s">
        <v>48</v>
      </c>
      <c r="C118" s="63"/>
      <c r="D118" s="64"/>
      <c r="E118" s="158"/>
      <c r="F118" s="65" t="str">
        <f t="shared" si="13"/>
        <v/>
      </c>
      <c r="G118" s="158">
        <v>0.62318493000000008</v>
      </c>
      <c r="H118" s="65">
        <f t="shared" si="13"/>
        <v>2.8644686851060797E-3</v>
      </c>
      <c r="I118" s="129"/>
      <c r="J118" s="36"/>
      <c r="K118" s="36"/>
      <c r="L118" s="36"/>
      <c r="M118" s="36"/>
      <c r="N118" s="36"/>
      <c r="O118" s="40"/>
    </row>
    <row r="119" spans="2:15" x14ac:dyDescent="0.25">
      <c r="B119" s="111" t="s">
        <v>49</v>
      </c>
      <c r="C119" s="74"/>
      <c r="D119" s="75"/>
      <c r="E119" s="69">
        <f>SUM(E100:E118)</f>
        <v>146.33739824</v>
      </c>
      <c r="F119" s="76">
        <f t="shared" si="13"/>
        <v>1</v>
      </c>
      <c r="G119" s="69">
        <f>SUM(G100:G118)</f>
        <v>217.55690095</v>
      </c>
      <c r="H119" s="76">
        <f t="shared" si="13"/>
        <v>1</v>
      </c>
      <c r="I119" s="130"/>
      <c r="J119" s="36"/>
      <c r="K119" s="36"/>
      <c r="L119" s="36"/>
      <c r="M119" s="36"/>
      <c r="N119" s="36"/>
      <c r="O119" s="40"/>
    </row>
    <row r="120" spans="2:15" x14ac:dyDescent="0.25">
      <c r="B120" s="259" t="s">
        <v>60</v>
      </c>
      <c r="C120" s="260"/>
      <c r="D120" s="260"/>
      <c r="E120" s="260"/>
      <c r="F120" s="260"/>
      <c r="G120" s="260"/>
      <c r="H120" s="260"/>
      <c r="I120" s="130"/>
      <c r="J120" s="36"/>
      <c r="K120" s="36"/>
      <c r="L120" s="36"/>
      <c r="M120" s="36"/>
      <c r="N120" s="36"/>
      <c r="O120" s="40"/>
    </row>
    <row r="121" spans="2:15" x14ac:dyDescent="0.25">
      <c r="B121" s="116"/>
      <c r="C121" s="131"/>
      <c r="D121" s="131"/>
      <c r="E121" s="131"/>
      <c r="F121" s="131"/>
      <c r="G121" s="132"/>
      <c r="H121" s="132"/>
      <c r="I121" s="132"/>
      <c r="J121" s="42"/>
      <c r="K121" s="42"/>
      <c r="L121" s="42"/>
      <c r="M121" s="42"/>
      <c r="N121" s="42"/>
      <c r="O121" s="43"/>
    </row>
    <row r="122" spans="2:15" x14ac:dyDescent="0.2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2:15" x14ac:dyDescent="0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2:15" x14ac:dyDescent="0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2:15" x14ac:dyDescent="0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2:15" x14ac:dyDescent="0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2:15" x14ac:dyDescent="0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2:15" x14ac:dyDescent="0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2:15" x14ac:dyDescent="0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2:15" x14ac:dyDescent="0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2:15" x14ac:dyDescent="0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2:15" x14ac:dyDescent="0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2:15" x14ac:dyDescent="0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2:15" x14ac:dyDescent="0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2:15" x14ac:dyDescent="0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2:15" x14ac:dyDescent="0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2:15" x14ac:dyDescent="0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2:15" x14ac:dyDescent="0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2:15" x14ac:dyDescent="0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2:15" x14ac:dyDescent="0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2:15" x14ac:dyDescent="0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2:15" x14ac:dyDescent="0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2:15" x14ac:dyDescent="0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2:15" x14ac:dyDescent="0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2:15" x14ac:dyDescent="0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2:15" x14ac:dyDescent="0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2:15" x14ac:dyDescent="0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2:15" x14ac:dyDescent="0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2:15" x14ac:dyDescent="0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2:15" x14ac:dyDescent="0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2:15" x14ac:dyDescent="0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2:15" x14ac:dyDescent="0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2:15" x14ac:dyDescent="0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2:15" x14ac:dyDescent="0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2:15" x14ac:dyDescent="0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2:15" x14ac:dyDescent="0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2:15" x14ac:dyDescent="0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2:15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2:15" x14ac:dyDescent="0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2:15" x14ac:dyDescent="0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2:15" x14ac:dyDescent="0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</sheetData>
  <mergeCells count="24">
    <mergeCell ref="B93:H93"/>
    <mergeCell ref="B120:H120"/>
    <mergeCell ref="B1:O2"/>
    <mergeCell ref="D8:L8"/>
    <mergeCell ref="D9:L9"/>
    <mergeCell ref="D10:D11"/>
    <mergeCell ref="C48:G48"/>
    <mergeCell ref="I48:N48"/>
    <mergeCell ref="C49:G49"/>
    <mergeCell ref="I49:N49"/>
    <mergeCell ref="C59:G59"/>
    <mergeCell ref="I64:N64"/>
    <mergeCell ref="E10:G10"/>
    <mergeCell ref="H10:J10"/>
    <mergeCell ref="K10:K11"/>
    <mergeCell ref="L10:L11"/>
    <mergeCell ref="M10:M11"/>
    <mergeCell ref="E41:K41"/>
    <mergeCell ref="D22:M22"/>
    <mergeCell ref="E27:K27"/>
    <mergeCell ref="E28:K28"/>
    <mergeCell ref="E29:E30"/>
    <mergeCell ref="F29:H29"/>
    <mergeCell ref="I29:K2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161"/>
  <sheetViews>
    <sheetView zoomScaleNormal="100" workbookViewId="0">
      <selection activeCell="A8" sqref="A8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79" t="s">
        <v>118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2:15" ht="15" customHeight="1" x14ac:dyDescent="0.25"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2:15" x14ac:dyDescent="0.25">
      <c r="B3" s="8" t="str">
        <f>+B7</f>
        <v>1. Presupuesto y Ejecución del Canon y otros, 2017</v>
      </c>
      <c r="C3" s="20"/>
      <c r="D3" s="20"/>
      <c r="E3" s="20"/>
      <c r="F3" s="20"/>
      <c r="G3" s="20"/>
      <c r="H3" s="8" t="str">
        <f>+B46</f>
        <v>3. Transferencias de Canon y otros.</v>
      </c>
      <c r="I3" s="21"/>
      <c r="J3" s="21"/>
      <c r="K3" s="21"/>
      <c r="L3" s="21"/>
      <c r="M3" s="8"/>
      <c r="N3" s="22"/>
      <c r="O3" s="22"/>
    </row>
    <row r="4" spans="2:15" x14ac:dyDescent="0.25">
      <c r="B4" s="8" t="str">
        <f>+B26</f>
        <v>2. Peso del Gasto financiado por Canon y Otros en el Gasto Total</v>
      </c>
      <c r="C4" s="20"/>
      <c r="D4" s="20"/>
      <c r="E4" s="20"/>
      <c r="F4" s="20"/>
      <c r="G4" s="20"/>
      <c r="H4" s="134" t="str">
        <f>+B69</f>
        <v>4. Transferencia de Canon a los Gobiernos Sub Nacionales - Detalle</v>
      </c>
      <c r="I4" s="21"/>
      <c r="J4" s="21"/>
      <c r="K4" s="21"/>
      <c r="L4" s="21"/>
      <c r="M4" s="8"/>
      <c r="N4" s="22"/>
      <c r="O4" s="22"/>
    </row>
    <row r="5" spans="2:15" x14ac:dyDescent="0.25">
      <c r="B5" s="8"/>
      <c r="C5" s="20"/>
      <c r="D5" s="20"/>
      <c r="E5" s="20"/>
      <c r="F5" s="20"/>
      <c r="G5" s="20"/>
      <c r="H5" s="8"/>
      <c r="I5" s="21"/>
      <c r="J5" s="21"/>
      <c r="K5" s="21"/>
      <c r="L5" s="21"/>
      <c r="M5" s="8"/>
      <c r="N5" s="22"/>
      <c r="O5" s="22"/>
    </row>
    <row r="6" spans="2:15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x14ac:dyDescent="0.25">
      <c r="B7" s="81" t="s">
        <v>53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</row>
    <row r="8" spans="2:15" x14ac:dyDescent="0.25">
      <c r="B8" s="84"/>
      <c r="C8" s="37"/>
      <c r="D8" s="262" t="s">
        <v>54</v>
      </c>
      <c r="E8" s="262"/>
      <c r="F8" s="262"/>
      <c r="G8" s="262"/>
      <c r="H8" s="262"/>
      <c r="I8" s="262"/>
      <c r="J8" s="262"/>
      <c r="K8" s="262"/>
      <c r="L8" s="262"/>
      <c r="M8" s="37"/>
      <c r="N8" s="37"/>
      <c r="O8" s="85"/>
    </row>
    <row r="9" spans="2:15" ht="15" customHeight="1" x14ac:dyDescent="0.25">
      <c r="B9" s="86"/>
      <c r="C9" s="10"/>
      <c r="D9" s="261" t="s">
        <v>105</v>
      </c>
      <c r="E9" s="261"/>
      <c r="F9" s="261"/>
      <c r="G9" s="261"/>
      <c r="H9" s="261"/>
      <c r="I9" s="261"/>
      <c r="J9" s="261"/>
      <c r="K9" s="261"/>
      <c r="L9" s="261"/>
      <c r="M9" s="37"/>
      <c r="N9" s="37"/>
      <c r="O9" s="85"/>
    </row>
    <row r="10" spans="2:15" ht="15" customHeight="1" x14ac:dyDescent="0.25">
      <c r="B10" s="86"/>
      <c r="C10" s="10"/>
      <c r="D10" s="268" t="s">
        <v>2</v>
      </c>
      <c r="E10" s="263" t="s">
        <v>7</v>
      </c>
      <c r="F10" s="264"/>
      <c r="G10" s="265"/>
      <c r="H10" s="277" t="s">
        <v>8</v>
      </c>
      <c r="I10" s="277"/>
      <c r="J10" s="277"/>
      <c r="K10" s="268" t="s">
        <v>9</v>
      </c>
      <c r="L10" s="268" t="s">
        <v>10</v>
      </c>
      <c r="M10" s="269" t="s">
        <v>11</v>
      </c>
      <c r="N10" s="46"/>
      <c r="O10" s="87"/>
    </row>
    <row r="11" spans="2:15" x14ac:dyDescent="0.25">
      <c r="B11" s="86"/>
      <c r="C11" s="10"/>
      <c r="D11" s="268"/>
      <c r="E11" s="218" t="s">
        <v>12</v>
      </c>
      <c r="F11" s="218" t="s">
        <v>13</v>
      </c>
      <c r="G11" s="218" t="s">
        <v>3</v>
      </c>
      <c r="H11" s="218" t="s">
        <v>12</v>
      </c>
      <c r="I11" s="218" t="s">
        <v>13</v>
      </c>
      <c r="J11" s="218" t="s">
        <v>3</v>
      </c>
      <c r="K11" s="268"/>
      <c r="L11" s="268"/>
      <c r="M11" s="269"/>
      <c r="N11" s="37"/>
      <c r="O11" s="85"/>
    </row>
    <row r="12" spans="2:15" ht="15" customHeight="1" x14ac:dyDescent="0.25">
      <c r="B12" s="86"/>
      <c r="C12" s="10"/>
      <c r="D12" s="27">
        <v>2010</v>
      </c>
      <c r="E12" s="96">
        <v>172.23198099999999</v>
      </c>
      <c r="F12" s="96">
        <v>302.65120100000001</v>
      </c>
      <c r="G12" s="97">
        <f>+F12+E12</f>
        <v>474.88318200000003</v>
      </c>
      <c r="H12" s="96">
        <v>115.153685</v>
      </c>
      <c r="I12" s="96">
        <v>217.257555</v>
      </c>
      <c r="J12" s="97">
        <f>+I12+H12</f>
        <v>332.41124000000002</v>
      </c>
      <c r="K12" s="94">
        <f>+H12/E12</f>
        <v>0.66859641473902576</v>
      </c>
      <c r="L12" s="94">
        <f>+I12/F12</f>
        <v>0.71784798567510055</v>
      </c>
      <c r="M12" s="95">
        <f>+J12/G12</f>
        <v>0.69998528606557386</v>
      </c>
      <c r="N12" s="58"/>
      <c r="O12" s="85"/>
    </row>
    <row r="13" spans="2:15" x14ac:dyDescent="0.25">
      <c r="B13" s="86"/>
      <c r="C13" s="10"/>
      <c r="D13" s="27">
        <v>2011</v>
      </c>
      <c r="E13" s="96">
        <v>102.010402</v>
      </c>
      <c r="F13" s="96">
        <v>236.07553300000001</v>
      </c>
      <c r="G13" s="97">
        <f t="shared" ref="G13:G20" si="0">+F13+E13</f>
        <v>338.08593500000001</v>
      </c>
      <c r="H13" s="96">
        <v>68.618662</v>
      </c>
      <c r="I13" s="96">
        <v>146.32062300000001</v>
      </c>
      <c r="J13" s="97">
        <f t="shared" ref="J13:J20" si="1">+I13+H13</f>
        <v>214.93928500000001</v>
      </c>
      <c r="K13" s="94">
        <f t="shared" ref="K13:M20" si="2">+H13/E13</f>
        <v>0.6726633819166794</v>
      </c>
      <c r="L13" s="94">
        <f t="shared" si="2"/>
        <v>0.6198042683228846</v>
      </c>
      <c r="M13" s="95">
        <f t="shared" si="2"/>
        <v>0.63575340689638571</v>
      </c>
      <c r="N13" s="37"/>
      <c r="O13" s="85"/>
    </row>
    <row r="14" spans="2:15" x14ac:dyDescent="0.25">
      <c r="B14" s="86"/>
      <c r="C14" s="10"/>
      <c r="D14" s="27">
        <v>2012</v>
      </c>
      <c r="E14" s="96">
        <v>99.061126000000002</v>
      </c>
      <c r="F14" s="96">
        <v>284.00089700000001</v>
      </c>
      <c r="G14" s="97">
        <f t="shared" si="0"/>
        <v>383.06202300000001</v>
      </c>
      <c r="H14" s="96">
        <v>80.652214000000001</v>
      </c>
      <c r="I14" s="96">
        <v>189.663961</v>
      </c>
      <c r="J14" s="97">
        <f t="shared" si="1"/>
        <v>270.31617499999999</v>
      </c>
      <c r="K14" s="94">
        <f t="shared" si="2"/>
        <v>0.81416613415034267</v>
      </c>
      <c r="L14" s="94">
        <f t="shared" si="2"/>
        <v>0.66782873928739739</v>
      </c>
      <c r="M14" s="95">
        <f t="shared" si="2"/>
        <v>0.70567208120236957</v>
      </c>
      <c r="N14" s="37"/>
      <c r="O14" s="85"/>
    </row>
    <row r="15" spans="2:15" x14ac:dyDescent="0.25">
      <c r="B15" s="86"/>
      <c r="C15" s="10"/>
      <c r="D15" s="27">
        <v>2013</v>
      </c>
      <c r="E15" s="96">
        <v>66.766980000000004</v>
      </c>
      <c r="F15" s="96">
        <v>286.21448299999997</v>
      </c>
      <c r="G15" s="97">
        <f t="shared" si="0"/>
        <v>352.98146299999996</v>
      </c>
      <c r="H15" s="96">
        <v>62.568038999999999</v>
      </c>
      <c r="I15" s="96">
        <v>184.51387399999999</v>
      </c>
      <c r="J15" s="97">
        <f t="shared" si="1"/>
        <v>247.08191299999999</v>
      </c>
      <c r="K15" s="94">
        <f t="shared" si="2"/>
        <v>0.93711051480836782</v>
      </c>
      <c r="L15" s="94">
        <f t="shared" si="2"/>
        <v>0.64466994145785417</v>
      </c>
      <c r="M15" s="95">
        <f t="shared" si="2"/>
        <v>0.69998552020279892</v>
      </c>
      <c r="N15" s="37"/>
      <c r="O15" s="85"/>
    </row>
    <row r="16" spans="2:15" x14ac:dyDescent="0.25">
      <c r="B16" s="86"/>
      <c r="C16" s="10"/>
      <c r="D16" s="27">
        <v>2014</v>
      </c>
      <c r="E16" s="96">
        <v>50.95834</v>
      </c>
      <c r="F16" s="96">
        <v>350.50358199999999</v>
      </c>
      <c r="G16" s="97">
        <f t="shared" si="0"/>
        <v>401.46192200000002</v>
      </c>
      <c r="H16" s="96">
        <v>44.136795999999997</v>
      </c>
      <c r="I16" s="96">
        <v>255.290639</v>
      </c>
      <c r="J16" s="97">
        <f t="shared" si="1"/>
        <v>299.427435</v>
      </c>
      <c r="K16" s="94">
        <f t="shared" si="2"/>
        <v>0.86613488586951615</v>
      </c>
      <c r="L16" s="94">
        <f t="shared" si="2"/>
        <v>0.72835386600984864</v>
      </c>
      <c r="M16" s="95">
        <f t="shared" si="2"/>
        <v>0.74584267795140979</v>
      </c>
      <c r="N16" s="37"/>
      <c r="O16" s="85"/>
    </row>
    <row r="17" spans="2:15" x14ac:dyDescent="0.25">
      <c r="B17" s="86"/>
      <c r="C17" s="10"/>
      <c r="D17" s="27">
        <v>2015</v>
      </c>
      <c r="E17" s="96">
        <v>74.641909999999996</v>
      </c>
      <c r="F17" s="96">
        <v>283.79238199999998</v>
      </c>
      <c r="G17" s="97">
        <f t="shared" si="0"/>
        <v>358.43429199999997</v>
      </c>
      <c r="H17" s="96">
        <v>40.422656000000003</v>
      </c>
      <c r="I17" s="96">
        <v>198.256405</v>
      </c>
      <c r="J17" s="97">
        <f t="shared" si="1"/>
        <v>238.67906099999999</v>
      </c>
      <c r="K17" s="94">
        <f t="shared" si="2"/>
        <v>0.54155441627900469</v>
      </c>
      <c r="L17" s="94">
        <f t="shared" si="2"/>
        <v>0.69859664168152347</v>
      </c>
      <c r="M17" s="95">
        <f t="shared" si="2"/>
        <v>0.66589348822684635</v>
      </c>
      <c r="N17" s="37"/>
      <c r="O17" s="85"/>
    </row>
    <row r="18" spans="2:15" x14ac:dyDescent="0.25">
      <c r="B18" s="86"/>
      <c r="C18" s="10"/>
      <c r="D18" s="27">
        <v>2016</v>
      </c>
      <c r="E18" s="96">
        <v>74.107240000000004</v>
      </c>
      <c r="F18" s="96">
        <v>279.52762799999999</v>
      </c>
      <c r="G18" s="97">
        <f t="shared" si="0"/>
        <v>353.63486799999998</v>
      </c>
      <c r="H18" s="96">
        <v>59.990442000000002</v>
      </c>
      <c r="I18" s="96">
        <v>183.695739</v>
      </c>
      <c r="J18" s="97">
        <f t="shared" si="1"/>
        <v>243.686181</v>
      </c>
      <c r="K18" s="94">
        <f t="shared" si="2"/>
        <v>0.80950851765630449</v>
      </c>
      <c r="L18" s="94">
        <f t="shared" si="2"/>
        <v>0.65716487602434781</v>
      </c>
      <c r="M18" s="95">
        <f t="shared" si="2"/>
        <v>0.68908980151810151</v>
      </c>
      <c r="N18" s="37"/>
      <c r="O18" s="85"/>
    </row>
    <row r="19" spans="2:15" x14ac:dyDescent="0.25">
      <c r="B19" s="86"/>
      <c r="C19" s="10"/>
      <c r="D19" s="27">
        <v>2017</v>
      </c>
      <c r="E19" s="96">
        <v>100.373662</v>
      </c>
      <c r="F19" s="96">
        <v>306.99042900000001</v>
      </c>
      <c r="G19" s="97">
        <f t="shared" si="0"/>
        <v>407.36409100000003</v>
      </c>
      <c r="H19" s="96">
        <v>35.169944000000001</v>
      </c>
      <c r="I19" s="96">
        <v>183.79908499999999</v>
      </c>
      <c r="J19" s="97">
        <f t="shared" si="1"/>
        <v>218.96902899999998</v>
      </c>
      <c r="K19" s="94">
        <f t="shared" si="2"/>
        <v>0.35039016510127929</v>
      </c>
      <c r="L19" s="94">
        <f t="shared" si="2"/>
        <v>0.59871275335427476</v>
      </c>
      <c r="M19" s="95">
        <f t="shared" si="2"/>
        <v>0.53752658576869983</v>
      </c>
      <c r="N19" s="37"/>
      <c r="O19" s="85"/>
    </row>
    <row r="20" spans="2:15" x14ac:dyDescent="0.25">
      <c r="B20" s="86"/>
      <c r="C20" s="10"/>
      <c r="D20" s="27" t="s">
        <v>55</v>
      </c>
      <c r="E20" s="96">
        <v>118.270184</v>
      </c>
      <c r="F20" s="96">
        <v>235.07287600000001</v>
      </c>
      <c r="G20" s="97">
        <f t="shared" si="0"/>
        <v>353.34306000000004</v>
      </c>
      <c r="H20" s="96">
        <v>4.2995080000000003</v>
      </c>
      <c r="I20" s="96">
        <v>24.658125999999999</v>
      </c>
      <c r="J20" s="97">
        <f t="shared" si="1"/>
        <v>28.957633999999999</v>
      </c>
      <c r="K20" s="94">
        <f t="shared" si="2"/>
        <v>3.6353270575786037E-2</v>
      </c>
      <c r="L20" s="94">
        <f t="shared" si="2"/>
        <v>0.10489566648259324</v>
      </c>
      <c r="M20" s="95">
        <f t="shared" si="2"/>
        <v>8.1953311889017985E-2</v>
      </c>
      <c r="N20" s="37"/>
      <c r="O20" s="85"/>
    </row>
    <row r="21" spans="2:15" x14ac:dyDescent="0.25">
      <c r="B21" s="86"/>
      <c r="C21" s="10"/>
      <c r="D21" s="48" t="s">
        <v>104</v>
      </c>
      <c r="E21" s="215"/>
      <c r="F21" s="215"/>
      <c r="G21" s="215"/>
      <c r="H21" s="215"/>
      <c r="I21" s="48"/>
      <c r="J21" s="50"/>
      <c r="K21" s="50"/>
      <c r="L21" s="50"/>
      <c r="M21" s="52"/>
      <c r="N21" s="37"/>
      <c r="O21" s="85"/>
    </row>
    <row r="22" spans="2:15" ht="15" customHeight="1" x14ac:dyDescent="0.25">
      <c r="B22" s="84"/>
      <c r="C22" s="53"/>
      <c r="D22" s="243" t="s">
        <v>56</v>
      </c>
      <c r="E22" s="243"/>
      <c r="F22" s="243"/>
      <c r="G22" s="243"/>
      <c r="H22" s="243"/>
      <c r="I22" s="243"/>
      <c r="J22" s="243"/>
      <c r="K22" s="243"/>
      <c r="L22" s="243"/>
      <c r="M22" s="243"/>
      <c r="N22" s="37"/>
      <c r="O22" s="85"/>
    </row>
    <row r="23" spans="2:15" x14ac:dyDescent="0.25">
      <c r="B23" s="88"/>
      <c r="C23" s="89"/>
      <c r="D23" s="89"/>
      <c r="E23" s="89"/>
      <c r="F23" s="89"/>
      <c r="G23" s="89"/>
      <c r="H23" s="90"/>
      <c r="I23" s="90"/>
      <c r="J23" s="91"/>
      <c r="K23" s="91"/>
      <c r="L23" s="91"/>
      <c r="M23" s="91"/>
      <c r="N23" s="91"/>
      <c r="O23" s="92"/>
    </row>
    <row r="24" spans="2:15" x14ac:dyDescent="0.25">
      <c r="B24" s="46"/>
      <c r="C24" s="46"/>
      <c r="D24" s="46"/>
      <c r="E24" s="46"/>
      <c r="F24" s="46"/>
      <c r="G24" s="46"/>
      <c r="H24" s="37"/>
      <c r="I24" s="37"/>
      <c r="J24" s="19"/>
      <c r="K24" s="19"/>
      <c r="L24" s="19"/>
      <c r="M24" s="19"/>
      <c r="N24" s="19"/>
      <c r="O24" s="19"/>
    </row>
    <row r="25" spans="2:15" x14ac:dyDescent="0.25">
      <c r="B25" s="46"/>
      <c r="C25" s="46"/>
      <c r="D25" s="46"/>
      <c r="E25" s="46"/>
      <c r="F25" s="46"/>
      <c r="G25" s="46"/>
      <c r="H25" s="37"/>
      <c r="I25" s="37"/>
      <c r="J25" s="19"/>
      <c r="K25" s="19"/>
      <c r="L25" s="19"/>
      <c r="M25" s="19"/>
      <c r="N25" s="19"/>
      <c r="O25" s="19"/>
    </row>
    <row r="26" spans="2:15" x14ac:dyDescent="0.25">
      <c r="B26" s="81" t="s">
        <v>4</v>
      </c>
      <c r="C26" s="82"/>
      <c r="D26" s="82"/>
      <c r="E26" s="82"/>
      <c r="F26" s="82"/>
      <c r="G26" s="82"/>
      <c r="H26" s="82"/>
      <c r="I26" s="82"/>
      <c r="J26" s="98"/>
      <c r="K26" s="98"/>
      <c r="L26" s="98"/>
      <c r="M26" s="98"/>
      <c r="N26" s="98"/>
      <c r="O26" s="99"/>
    </row>
    <row r="27" spans="2:15" x14ac:dyDescent="0.25">
      <c r="B27" s="24"/>
      <c r="C27" s="37"/>
      <c r="D27" s="37"/>
      <c r="E27" s="267" t="s">
        <v>57</v>
      </c>
      <c r="F27" s="267"/>
      <c r="G27" s="267"/>
      <c r="H27" s="267"/>
      <c r="I27" s="267"/>
      <c r="J27" s="267"/>
      <c r="K27" s="267"/>
      <c r="L27" s="10"/>
      <c r="M27" s="10"/>
      <c r="N27" s="10"/>
      <c r="O27" s="100"/>
    </row>
    <row r="28" spans="2:15" x14ac:dyDescent="0.25">
      <c r="B28" s="24"/>
      <c r="C28" s="26"/>
      <c r="D28" s="26"/>
      <c r="E28" s="266" t="s">
        <v>6</v>
      </c>
      <c r="F28" s="266"/>
      <c r="G28" s="266"/>
      <c r="H28" s="266"/>
      <c r="I28" s="266"/>
      <c r="J28" s="266"/>
      <c r="K28" s="266"/>
      <c r="L28" s="10"/>
      <c r="M28" s="10"/>
      <c r="N28" s="10"/>
      <c r="O28" s="100"/>
    </row>
    <row r="29" spans="2:15" x14ac:dyDescent="0.25">
      <c r="B29" s="24"/>
      <c r="C29" s="26"/>
      <c r="D29" s="26"/>
      <c r="E29" s="270" t="s">
        <v>2</v>
      </c>
      <c r="F29" s="271" t="s">
        <v>14</v>
      </c>
      <c r="G29" s="272"/>
      <c r="H29" s="273"/>
      <c r="I29" s="274" t="s">
        <v>58</v>
      </c>
      <c r="J29" s="275"/>
      <c r="K29" s="276"/>
      <c r="L29" s="10"/>
      <c r="M29" s="10"/>
      <c r="N29" s="10"/>
      <c r="O29" s="100"/>
    </row>
    <row r="30" spans="2:15" x14ac:dyDescent="0.25">
      <c r="B30" s="24"/>
      <c r="C30" s="26"/>
      <c r="D30" s="26"/>
      <c r="E30" s="270"/>
      <c r="F30" s="45" t="s">
        <v>12</v>
      </c>
      <c r="G30" s="45" t="s">
        <v>13</v>
      </c>
      <c r="H30" s="45" t="s">
        <v>3</v>
      </c>
      <c r="I30" s="45" t="s">
        <v>12</v>
      </c>
      <c r="J30" s="45" t="s">
        <v>13</v>
      </c>
      <c r="K30" s="45" t="s">
        <v>3</v>
      </c>
      <c r="L30" s="10"/>
      <c r="M30" s="10"/>
      <c r="N30" s="10"/>
      <c r="O30" s="100"/>
    </row>
    <row r="31" spans="2:15" x14ac:dyDescent="0.25">
      <c r="B31" s="24"/>
      <c r="C31" s="26"/>
      <c r="D31" s="26"/>
      <c r="E31" s="47">
        <v>2010</v>
      </c>
      <c r="F31" s="104">
        <v>464.01391599999999</v>
      </c>
      <c r="G31" s="104">
        <v>423.36123600000002</v>
      </c>
      <c r="H31" s="105">
        <f>+G31+F31</f>
        <v>887.37515200000007</v>
      </c>
      <c r="I31" s="54">
        <f t="shared" ref="I31:K39" si="3">+H12/F31</f>
        <v>0.24816860233993498</v>
      </c>
      <c r="J31" s="54">
        <f t="shared" si="3"/>
        <v>0.51317299867293464</v>
      </c>
      <c r="K31" s="55">
        <f t="shared" si="3"/>
        <v>0.37460057254341511</v>
      </c>
      <c r="L31" s="10"/>
      <c r="M31" s="10"/>
      <c r="N31" s="10"/>
      <c r="O31" s="100"/>
    </row>
    <row r="32" spans="2:15" ht="15" customHeight="1" x14ac:dyDescent="0.25">
      <c r="B32" s="24"/>
      <c r="C32" s="26"/>
      <c r="D32" s="26"/>
      <c r="E32" s="47">
        <v>2011</v>
      </c>
      <c r="F32" s="104">
        <v>513.79819999999995</v>
      </c>
      <c r="G32" s="104">
        <v>389.35513600000002</v>
      </c>
      <c r="H32" s="105">
        <f t="shared" ref="H32:H39" si="4">+G32+F32</f>
        <v>903.15333599999997</v>
      </c>
      <c r="I32" s="54">
        <f t="shared" si="3"/>
        <v>0.13355177577500274</v>
      </c>
      <c r="J32" s="54">
        <f t="shared" si="3"/>
        <v>0.37580247304096176</v>
      </c>
      <c r="K32" s="55">
        <f t="shared" si="3"/>
        <v>0.23798758907535056</v>
      </c>
      <c r="L32" s="10"/>
      <c r="M32" s="10"/>
      <c r="N32" s="10"/>
      <c r="O32" s="100"/>
    </row>
    <row r="33" spans="2:15" x14ac:dyDescent="0.25">
      <c r="B33" s="24"/>
      <c r="C33" s="26"/>
      <c r="D33" s="26"/>
      <c r="E33" s="47">
        <v>2012</v>
      </c>
      <c r="F33" s="104">
        <v>672.36704499999996</v>
      </c>
      <c r="G33" s="104">
        <v>526.05441800000006</v>
      </c>
      <c r="H33" s="105">
        <f t="shared" si="4"/>
        <v>1198.4214630000001</v>
      </c>
      <c r="I33" s="54">
        <f t="shared" si="3"/>
        <v>0.11995265770350182</v>
      </c>
      <c r="J33" s="54">
        <f t="shared" si="3"/>
        <v>0.36054057243940868</v>
      </c>
      <c r="K33" s="55">
        <f t="shared" si="3"/>
        <v>0.22556019175701292</v>
      </c>
      <c r="L33" s="10"/>
      <c r="M33" s="10"/>
      <c r="N33" s="10"/>
      <c r="O33" s="100"/>
    </row>
    <row r="34" spans="2:15" x14ac:dyDescent="0.25">
      <c r="B34" s="24"/>
      <c r="C34" s="26"/>
      <c r="D34" s="26"/>
      <c r="E34" s="47">
        <v>2013</v>
      </c>
      <c r="F34" s="104">
        <v>739.35523499999999</v>
      </c>
      <c r="G34" s="104">
        <v>536.38197300000002</v>
      </c>
      <c r="H34" s="105">
        <f t="shared" si="4"/>
        <v>1275.737208</v>
      </c>
      <c r="I34" s="54">
        <f t="shared" si="3"/>
        <v>8.4625138280112394E-2</v>
      </c>
      <c r="J34" s="54">
        <f t="shared" si="3"/>
        <v>0.3439971574137895</v>
      </c>
      <c r="K34" s="55">
        <f t="shared" si="3"/>
        <v>0.19367775075507557</v>
      </c>
      <c r="L34" s="10"/>
      <c r="M34" s="10"/>
      <c r="N34" s="10"/>
      <c r="O34" s="100"/>
    </row>
    <row r="35" spans="2:15" x14ac:dyDescent="0.25">
      <c r="B35" s="24"/>
      <c r="C35" s="26"/>
      <c r="D35" s="26"/>
      <c r="E35" s="47">
        <v>2014</v>
      </c>
      <c r="F35" s="104">
        <v>786.99701400000004</v>
      </c>
      <c r="G35" s="104">
        <v>605.54323799999997</v>
      </c>
      <c r="H35" s="105">
        <f t="shared" si="4"/>
        <v>1392.540252</v>
      </c>
      <c r="I35" s="54">
        <f t="shared" si="3"/>
        <v>5.6082545695656218E-2</v>
      </c>
      <c r="J35" s="54">
        <f t="shared" si="3"/>
        <v>0.42158944725925585</v>
      </c>
      <c r="K35" s="55">
        <f t="shared" si="3"/>
        <v>0.21502246313523438</v>
      </c>
      <c r="L35" s="10"/>
      <c r="M35" s="10"/>
      <c r="N35" s="10"/>
      <c r="O35" s="100"/>
    </row>
    <row r="36" spans="2:15" x14ac:dyDescent="0.25">
      <c r="B36" s="24"/>
      <c r="C36" s="26"/>
      <c r="D36" s="26"/>
      <c r="E36" s="47">
        <v>2015</v>
      </c>
      <c r="F36" s="104">
        <v>790.50487999999996</v>
      </c>
      <c r="G36" s="104">
        <v>513.88980100000003</v>
      </c>
      <c r="H36" s="105">
        <f t="shared" si="4"/>
        <v>1304.394681</v>
      </c>
      <c r="I36" s="54">
        <f t="shared" si="3"/>
        <v>5.1135239038625553E-2</v>
      </c>
      <c r="J36" s="54">
        <f t="shared" si="3"/>
        <v>0.38579556281172428</v>
      </c>
      <c r="K36" s="55">
        <f t="shared" si="3"/>
        <v>0.18298070704874331</v>
      </c>
      <c r="L36" s="37"/>
      <c r="M36" s="56"/>
      <c r="N36" s="37"/>
      <c r="O36" s="85"/>
    </row>
    <row r="37" spans="2:15" x14ac:dyDescent="0.25">
      <c r="B37" s="24"/>
      <c r="C37" s="26"/>
      <c r="D37" s="26"/>
      <c r="E37" s="47">
        <v>2016</v>
      </c>
      <c r="F37" s="104">
        <v>814.96806100000003</v>
      </c>
      <c r="G37" s="104">
        <v>561.36262499999998</v>
      </c>
      <c r="H37" s="105">
        <f t="shared" si="4"/>
        <v>1376.330686</v>
      </c>
      <c r="I37" s="54">
        <f t="shared" si="3"/>
        <v>7.3610789024528403E-2</v>
      </c>
      <c r="J37" s="54">
        <f t="shared" si="3"/>
        <v>0.32723186549870509</v>
      </c>
      <c r="K37" s="55">
        <f t="shared" si="3"/>
        <v>0.17705496468164919</v>
      </c>
      <c r="L37" s="37"/>
      <c r="M37" s="56"/>
      <c r="N37" s="37"/>
      <c r="O37" s="85"/>
    </row>
    <row r="38" spans="2:15" x14ac:dyDescent="0.25">
      <c r="B38" s="24"/>
      <c r="C38" s="26"/>
      <c r="D38" s="26"/>
      <c r="E38" s="47">
        <v>2017</v>
      </c>
      <c r="F38" s="104">
        <v>934.53871700000002</v>
      </c>
      <c r="G38" s="104">
        <v>676.98844899999995</v>
      </c>
      <c r="H38" s="105">
        <f t="shared" si="4"/>
        <v>1611.5271659999999</v>
      </c>
      <c r="I38" s="54">
        <f t="shared" si="3"/>
        <v>3.7633479876468298E-2</v>
      </c>
      <c r="J38" s="54">
        <f t="shared" si="3"/>
        <v>0.2714951566330196</v>
      </c>
      <c r="K38" s="55">
        <f t="shared" si="3"/>
        <v>0.13587672216752442</v>
      </c>
      <c r="L38" s="37"/>
      <c r="M38" s="56"/>
      <c r="N38" s="37"/>
      <c r="O38" s="85"/>
    </row>
    <row r="39" spans="2:15" x14ac:dyDescent="0.25">
      <c r="B39" s="24"/>
      <c r="C39" s="26"/>
      <c r="D39" s="26"/>
      <c r="E39" s="47" t="s">
        <v>55</v>
      </c>
      <c r="F39" s="104">
        <v>186.169815</v>
      </c>
      <c r="G39" s="104">
        <v>92.345014000000006</v>
      </c>
      <c r="H39" s="105">
        <f t="shared" si="4"/>
        <v>278.51482900000002</v>
      </c>
      <c r="I39" s="54">
        <f t="shared" si="3"/>
        <v>2.3094549457440241E-2</v>
      </c>
      <c r="J39" s="54">
        <f t="shared" si="3"/>
        <v>0.26702173654984768</v>
      </c>
      <c r="K39" s="55">
        <f t="shared" si="3"/>
        <v>0.10397160576322489</v>
      </c>
      <c r="L39" s="58"/>
      <c r="M39" s="56"/>
      <c r="N39" s="56"/>
      <c r="O39" s="101"/>
    </row>
    <row r="40" spans="2:15" ht="15" customHeight="1" x14ac:dyDescent="0.25">
      <c r="B40" s="24"/>
      <c r="C40" s="26"/>
      <c r="D40" s="26"/>
      <c r="E40" s="48" t="s">
        <v>104</v>
      </c>
      <c r="F40" s="57"/>
      <c r="G40" s="57"/>
      <c r="H40" s="57"/>
      <c r="I40" s="57"/>
      <c r="J40" s="57"/>
      <c r="K40" s="57"/>
      <c r="L40" s="52"/>
      <c r="M40" s="52"/>
      <c r="N40" s="56"/>
      <c r="O40" s="101"/>
    </row>
    <row r="41" spans="2:15" x14ac:dyDescent="0.25">
      <c r="B41" s="28"/>
      <c r="C41" s="46"/>
      <c r="D41" s="46"/>
      <c r="E41" s="260" t="s">
        <v>15</v>
      </c>
      <c r="F41" s="260"/>
      <c r="G41" s="260"/>
      <c r="H41" s="260"/>
      <c r="I41" s="260"/>
      <c r="J41" s="260"/>
      <c r="K41" s="260"/>
      <c r="L41" s="46"/>
      <c r="M41" s="46"/>
      <c r="N41" s="46"/>
      <c r="O41" s="87"/>
    </row>
    <row r="42" spans="2:15" x14ac:dyDescent="0.25">
      <c r="B42" s="84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85"/>
    </row>
    <row r="43" spans="2:15" x14ac:dyDescent="0.25">
      <c r="B43" s="102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3"/>
    </row>
    <row r="44" spans="2:15" x14ac:dyDescent="0.25">
      <c r="B44" s="37"/>
      <c r="C44" s="216"/>
      <c r="D44" s="216"/>
      <c r="E44" s="216"/>
      <c r="F44" s="216"/>
      <c r="G44" s="216"/>
      <c r="H44" s="216"/>
      <c r="I44" s="216"/>
      <c r="J44" s="37"/>
      <c r="K44" s="216"/>
      <c r="L44" s="216"/>
      <c r="M44" s="216"/>
      <c r="N44" s="216"/>
      <c r="O44" s="216"/>
    </row>
    <row r="45" spans="2:15" x14ac:dyDescent="0.25">
      <c r="B45" s="37"/>
      <c r="C45" s="216"/>
      <c r="D45" s="216"/>
      <c r="E45" s="216"/>
      <c r="F45" s="216"/>
      <c r="G45" s="216"/>
      <c r="H45" s="216"/>
      <c r="I45" s="216"/>
      <c r="J45" s="37"/>
      <c r="K45" s="216"/>
      <c r="L45" s="216"/>
      <c r="M45" s="216"/>
      <c r="N45" s="216"/>
      <c r="O45" s="216"/>
    </row>
    <row r="46" spans="2:15" x14ac:dyDescent="0.25">
      <c r="B46" s="81" t="s">
        <v>5</v>
      </c>
      <c r="C46" s="106"/>
      <c r="D46" s="106"/>
      <c r="E46" s="106"/>
      <c r="F46" s="106"/>
      <c r="G46" s="106"/>
      <c r="H46" s="112"/>
      <c r="I46" s="112"/>
      <c r="J46" s="112"/>
      <c r="K46" s="112"/>
      <c r="L46" s="112"/>
      <c r="M46" s="112"/>
      <c r="N46" s="112"/>
      <c r="O46" s="107"/>
    </row>
    <row r="47" spans="2:15" x14ac:dyDescent="0.25">
      <c r="B47" s="28"/>
      <c r="C47" s="46"/>
      <c r="D47" s="46"/>
      <c r="E47" s="46"/>
      <c r="F47" s="46"/>
      <c r="G47" s="23"/>
      <c r="H47" s="26"/>
      <c r="I47" s="26"/>
      <c r="J47" s="26"/>
      <c r="K47" s="26"/>
      <c r="L47" s="46"/>
      <c r="M47" s="46"/>
      <c r="N47" s="46"/>
      <c r="O47" s="85"/>
    </row>
    <row r="48" spans="2:15" x14ac:dyDescent="0.25">
      <c r="B48" s="28"/>
      <c r="C48" s="267" t="s">
        <v>59</v>
      </c>
      <c r="D48" s="267"/>
      <c r="E48" s="267"/>
      <c r="F48" s="267"/>
      <c r="G48" s="267"/>
      <c r="H48" s="26"/>
      <c r="I48" s="267" t="s">
        <v>61</v>
      </c>
      <c r="J48" s="267"/>
      <c r="K48" s="267"/>
      <c r="L48" s="267"/>
      <c r="M48" s="267"/>
      <c r="N48" s="267"/>
      <c r="O48" s="85"/>
    </row>
    <row r="49" spans="2:15" x14ac:dyDescent="0.25">
      <c r="B49" s="28"/>
      <c r="C49" s="267" t="s">
        <v>6</v>
      </c>
      <c r="D49" s="267"/>
      <c r="E49" s="267"/>
      <c r="F49" s="267"/>
      <c r="G49" s="267"/>
      <c r="H49" s="26"/>
      <c r="I49" s="267" t="s">
        <v>18</v>
      </c>
      <c r="J49" s="267"/>
      <c r="K49" s="267"/>
      <c r="L49" s="267"/>
      <c r="M49" s="267"/>
      <c r="N49" s="267"/>
      <c r="O49" s="85"/>
    </row>
    <row r="50" spans="2:15" x14ac:dyDescent="0.25">
      <c r="B50" s="28"/>
      <c r="C50" s="218" t="s">
        <v>2</v>
      </c>
      <c r="D50" s="218" t="s">
        <v>12</v>
      </c>
      <c r="E50" s="218" t="s">
        <v>13</v>
      </c>
      <c r="F50" s="218" t="s">
        <v>3</v>
      </c>
      <c r="G50" s="218" t="s">
        <v>16</v>
      </c>
      <c r="H50" s="23"/>
      <c r="I50" s="144" t="s">
        <v>21</v>
      </c>
      <c r="J50" s="145"/>
      <c r="K50" s="145">
        <v>2016</v>
      </c>
      <c r="L50" s="146" t="s">
        <v>20</v>
      </c>
      <c r="M50" s="146">
        <v>2017</v>
      </c>
      <c r="N50" s="146" t="s">
        <v>20</v>
      </c>
      <c r="O50" s="85"/>
    </row>
    <row r="51" spans="2:15" x14ac:dyDescent="0.25">
      <c r="B51" s="28"/>
      <c r="C51" s="27">
        <v>2010</v>
      </c>
      <c r="D51" s="141">
        <v>112.32699658</v>
      </c>
      <c r="E51" s="141">
        <v>228.11604316999998</v>
      </c>
      <c r="F51" s="141">
        <f>+E51+D51</f>
        <v>340.44303974999997</v>
      </c>
      <c r="G51" s="142">
        <v>1.4239409726583827</v>
      </c>
      <c r="H51" s="23"/>
      <c r="I51" s="110" t="s">
        <v>23</v>
      </c>
      <c r="J51" s="64"/>
      <c r="K51" s="147">
        <f>+K73+K100</f>
        <v>79.328708809999995</v>
      </c>
      <c r="L51" s="148">
        <f>+K51/K53</f>
        <v>0.35031858734633353</v>
      </c>
      <c r="M51" s="147">
        <f>+M73+M100</f>
        <v>81.001582350000007</v>
      </c>
      <c r="N51" s="148">
        <f>+M51/M53</f>
        <v>0.26662891165528363</v>
      </c>
      <c r="O51" s="85"/>
    </row>
    <row r="52" spans="2:15" x14ac:dyDescent="0.25">
      <c r="B52" s="28"/>
      <c r="C52" s="27">
        <v>2011</v>
      </c>
      <c r="D52" s="141">
        <v>76.140280290000007</v>
      </c>
      <c r="E52" s="141">
        <v>157.45806228000001</v>
      </c>
      <c r="F52" s="141">
        <f t="shared" ref="F52:F58" si="5">+E52+D52</f>
        <v>233.59834257</v>
      </c>
      <c r="G52" s="142">
        <f>+F52/F51-1</f>
        <v>-0.31384015739743132</v>
      </c>
      <c r="H52" s="23"/>
      <c r="I52" s="110" t="s">
        <v>1</v>
      </c>
      <c r="J52" s="64"/>
      <c r="K52" s="147">
        <f>+K74+K101</f>
        <v>147.11862135000001</v>
      </c>
      <c r="L52" s="148">
        <f>+K52/K53</f>
        <v>0.64968141265366641</v>
      </c>
      <c r="M52" s="147">
        <f>+M74+M101</f>
        <v>222.79736371000001</v>
      </c>
      <c r="N52" s="148">
        <f>+M52/M53</f>
        <v>0.73337108834471654</v>
      </c>
      <c r="O52" s="85"/>
    </row>
    <row r="53" spans="2:15" x14ac:dyDescent="0.25">
      <c r="B53" s="28"/>
      <c r="C53" s="27">
        <v>2012</v>
      </c>
      <c r="D53" s="141">
        <v>52.328397020000004</v>
      </c>
      <c r="E53" s="141">
        <v>174.80999227000001</v>
      </c>
      <c r="F53" s="141">
        <f t="shared" si="5"/>
        <v>227.13838929000002</v>
      </c>
      <c r="G53" s="142">
        <f t="shared" ref="G53:G58" si="6">+F53/F52-1</f>
        <v>-2.7654105799420181E-2</v>
      </c>
      <c r="H53" s="23"/>
      <c r="I53" s="136" t="s">
        <v>3</v>
      </c>
      <c r="J53" s="75"/>
      <c r="K53" s="149">
        <f>+K75+K102</f>
        <v>226.44733016000004</v>
      </c>
      <c r="L53" s="150">
        <f>+L52+L51</f>
        <v>1</v>
      </c>
      <c r="M53" s="149">
        <f>+M75+M102</f>
        <v>303.79894605999999</v>
      </c>
      <c r="N53" s="150">
        <f>+N52+N51</f>
        <v>1.0000000000000002</v>
      </c>
      <c r="O53" s="85"/>
    </row>
    <row r="54" spans="2:15" x14ac:dyDescent="0.25">
      <c r="B54" s="28"/>
      <c r="C54" s="27">
        <v>2013</v>
      </c>
      <c r="D54" s="141">
        <v>53.12313872</v>
      </c>
      <c r="E54" s="141">
        <v>179.94058247000001</v>
      </c>
      <c r="F54" s="141">
        <f t="shared" si="5"/>
        <v>233.06372119000002</v>
      </c>
      <c r="G54" s="143">
        <f t="shared" si="6"/>
        <v>2.6086879978860944E-2</v>
      </c>
      <c r="H54" s="26"/>
      <c r="I54" s="36"/>
      <c r="J54" s="36"/>
      <c r="K54" s="36"/>
      <c r="L54" s="36"/>
      <c r="M54" s="36"/>
      <c r="N54" s="36"/>
      <c r="O54" s="85"/>
    </row>
    <row r="55" spans="2:15" x14ac:dyDescent="0.25">
      <c r="B55" s="28"/>
      <c r="C55" s="27">
        <v>2014</v>
      </c>
      <c r="D55" s="141">
        <v>48.66343071</v>
      </c>
      <c r="E55" s="141">
        <v>269.83250199999998</v>
      </c>
      <c r="F55" s="141">
        <f t="shared" si="5"/>
        <v>318.49593270999998</v>
      </c>
      <c r="G55" s="143">
        <f t="shared" si="6"/>
        <v>0.36656160419902184</v>
      </c>
      <c r="H55" s="26"/>
      <c r="I55" s="36"/>
      <c r="J55" s="115"/>
      <c r="K55" s="115"/>
      <c r="L55" s="36"/>
      <c r="M55" s="36"/>
      <c r="N55" s="36"/>
      <c r="O55" s="85"/>
    </row>
    <row r="56" spans="2:15" ht="15" customHeight="1" x14ac:dyDescent="0.25">
      <c r="B56" s="24"/>
      <c r="C56" s="27">
        <v>2015</v>
      </c>
      <c r="D56" s="141">
        <v>74.027696860000006</v>
      </c>
      <c r="E56" s="141">
        <v>190.72884013999999</v>
      </c>
      <c r="F56" s="141">
        <f t="shared" si="5"/>
        <v>264.75653699999998</v>
      </c>
      <c r="G56" s="142">
        <f t="shared" si="6"/>
        <v>-0.16872867183183571</v>
      </c>
      <c r="H56" s="23"/>
      <c r="I56" s="151" t="s">
        <v>29</v>
      </c>
      <c r="J56" s="78"/>
      <c r="K56" s="219">
        <v>2016</v>
      </c>
      <c r="L56" s="45" t="s">
        <v>20</v>
      </c>
      <c r="M56" s="45">
        <v>2017</v>
      </c>
      <c r="N56" s="45" t="s">
        <v>20</v>
      </c>
      <c r="O56" s="40"/>
    </row>
    <row r="57" spans="2:15" x14ac:dyDescent="0.25">
      <c r="B57" s="24"/>
      <c r="C57" s="27">
        <v>2016</v>
      </c>
      <c r="D57" s="222">
        <f>+E92</f>
        <v>41.343627189999999</v>
      </c>
      <c r="E57" s="222">
        <f>+E119</f>
        <v>185.10370297</v>
      </c>
      <c r="F57" s="141">
        <f t="shared" si="5"/>
        <v>226.44733016000001</v>
      </c>
      <c r="G57" s="142">
        <f t="shared" si="6"/>
        <v>-0.14469598097213354</v>
      </c>
      <c r="H57" s="23"/>
      <c r="I57" s="137" t="s">
        <v>31</v>
      </c>
      <c r="J57" s="138"/>
      <c r="K57" s="147">
        <f>+K79+K106</f>
        <v>0</v>
      </c>
      <c r="L57" s="148">
        <f t="shared" ref="L57:L63" si="7">+K57/K$63</f>
        <v>0</v>
      </c>
      <c r="M57" s="147">
        <f>+M79+M106</f>
        <v>0</v>
      </c>
      <c r="N57" s="148">
        <f t="shared" ref="N57:N63" si="8">+M57/M$63</f>
        <v>0</v>
      </c>
      <c r="O57" s="40"/>
    </row>
    <row r="58" spans="2:15" x14ac:dyDescent="0.25">
      <c r="B58" s="114"/>
      <c r="C58" s="27">
        <v>2017</v>
      </c>
      <c r="D58" s="222">
        <f>+G92</f>
        <v>91.858457729999998</v>
      </c>
      <c r="E58" s="222">
        <f>+G119</f>
        <v>211.94048833000002</v>
      </c>
      <c r="F58" s="141">
        <f t="shared" si="5"/>
        <v>303.79894606000005</v>
      </c>
      <c r="G58" s="142">
        <f t="shared" si="6"/>
        <v>0.3415876700570768</v>
      </c>
      <c r="H58" s="19"/>
      <c r="I58" s="139" t="s">
        <v>33</v>
      </c>
      <c r="J58" s="140"/>
      <c r="K58" s="147">
        <f>+K80+K107</f>
        <v>79.233191980000001</v>
      </c>
      <c r="L58" s="148">
        <f t="shared" si="7"/>
        <v>0.99879593615687401</v>
      </c>
      <c r="M58" s="147">
        <f>+M80+M107</f>
        <v>80.021392849999998</v>
      </c>
      <c r="N58" s="148">
        <f t="shared" si="8"/>
        <v>0.98789913145443642</v>
      </c>
      <c r="O58" s="40"/>
    </row>
    <row r="59" spans="2:15" x14ac:dyDescent="0.25">
      <c r="B59" s="114"/>
      <c r="C59" s="260" t="s">
        <v>17</v>
      </c>
      <c r="D59" s="260"/>
      <c r="E59" s="260"/>
      <c r="F59" s="260"/>
      <c r="G59" s="260"/>
      <c r="H59" s="19"/>
      <c r="I59" s="137" t="s">
        <v>35</v>
      </c>
      <c r="J59" s="138"/>
      <c r="K59" s="147">
        <f>+K81+K108</f>
        <v>9.5516829999999997E-2</v>
      </c>
      <c r="L59" s="148">
        <f t="shared" si="7"/>
        <v>1.2040638431261013E-3</v>
      </c>
      <c r="M59" s="147">
        <f>+M81+M108</f>
        <v>0.98018949999999994</v>
      </c>
      <c r="N59" s="148">
        <f t="shared" si="8"/>
        <v>1.2100868545563666E-2</v>
      </c>
      <c r="O59" s="40"/>
    </row>
    <row r="60" spans="2:15" x14ac:dyDescent="0.25">
      <c r="B60" s="114"/>
      <c r="C60" s="217"/>
      <c r="D60" s="217"/>
      <c r="E60" s="217"/>
      <c r="F60" s="217"/>
      <c r="G60" s="217"/>
      <c r="H60" s="19"/>
      <c r="I60" s="110" t="s">
        <v>37</v>
      </c>
      <c r="J60" s="64"/>
      <c r="K60" s="147">
        <f>+K82+K109</f>
        <v>0</v>
      </c>
      <c r="L60" s="148">
        <f t="shared" si="7"/>
        <v>0</v>
      </c>
      <c r="M60" s="147">
        <f>+M82+M109</f>
        <v>0</v>
      </c>
      <c r="N60" s="148">
        <f t="shared" si="8"/>
        <v>0</v>
      </c>
      <c r="O60" s="40"/>
    </row>
    <row r="61" spans="2:15" x14ac:dyDescent="0.25">
      <c r="B61" s="114"/>
      <c r="C61" s="217"/>
      <c r="D61" s="217"/>
      <c r="E61" s="217"/>
      <c r="F61" s="217"/>
      <c r="G61" s="217"/>
      <c r="H61" s="19"/>
      <c r="I61" s="110" t="s">
        <v>41</v>
      </c>
      <c r="J61" s="64"/>
      <c r="K61" s="147">
        <f>+K84+K111</f>
        <v>0</v>
      </c>
      <c r="L61" s="148">
        <f t="shared" si="7"/>
        <v>0</v>
      </c>
      <c r="M61" s="147">
        <f>+M84+M111</f>
        <v>0</v>
      </c>
      <c r="N61" s="148">
        <f t="shared" si="8"/>
        <v>0</v>
      </c>
      <c r="O61" s="40"/>
    </row>
    <row r="62" spans="2:15" x14ac:dyDescent="0.25">
      <c r="B62" s="114"/>
      <c r="C62" s="217"/>
      <c r="D62" s="217"/>
      <c r="E62" s="217"/>
      <c r="F62" s="217"/>
      <c r="G62" s="217"/>
      <c r="H62" s="19"/>
      <c r="I62" s="110" t="s">
        <v>39</v>
      </c>
      <c r="J62" s="64"/>
      <c r="K62" s="104">
        <f>+K83+K110</f>
        <v>0</v>
      </c>
      <c r="L62" s="73">
        <f t="shared" si="7"/>
        <v>0</v>
      </c>
      <c r="M62" s="104">
        <f>+M83+M110</f>
        <v>0</v>
      </c>
      <c r="N62" s="73">
        <f t="shared" si="8"/>
        <v>0</v>
      </c>
      <c r="O62" s="40"/>
    </row>
    <row r="63" spans="2:15" x14ac:dyDescent="0.25">
      <c r="B63" s="114"/>
      <c r="C63" s="217"/>
      <c r="D63" s="217"/>
      <c r="E63" s="217"/>
      <c r="F63" s="217"/>
      <c r="G63" s="217"/>
      <c r="H63" s="19"/>
      <c r="I63" s="136" t="s">
        <v>3</v>
      </c>
      <c r="J63" s="75"/>
      <c r="K63" s="149">
        <f>SUM(K57:K62)</f>
        <v>79.328708809999995</v>
      </c>
      <c r="L63" s="150">
        <f t="shared" si="7"/>
        <v>1</v>
      </c>
      <c r="M63" s="149">
        <f>SUM(M57:M62)</f>
        <v>81.001582349999993</v>
      </c>
      <c r="N63" s="150">
        <f t="shared" si="8"/>
        <v>1</v>
      </c>
      <c r="O63" s="40"/>
    </row>
    <row r="64" spans="2:15" x14ac:dyDescent="0.25">
      <c r="B64" s="114"/>
      <c r="C64" s="217"/>
      <c r="D64" s="217"/>
      <c r="E64" s="217"/>
      <c r="F64" s="217"/>
      <c r="G64" s="217"/>
      <c r="H64" s="10"/>
      <c r="I64" s="260" t="s">
        <v>62</v>
      </c>
      <c r="J64" s="260"/>
      <c r="K64" s="260"/>
      <c r="L64" s="260"/>
      <c r="M64" s="260"/>
      <c r="N64" s="260"/>
      <c r="O64" s="40"/>
    </row>
    <row r="65" spans="2:15" x14ac:dyDescent="0.25">
      <c r="B65" s="114"/>
      <c r="C65" s="217"/>
      <c r="D65" s="217"/>
      <c r="E65" s="217"/>
      <c r="F65" s="217"/>
      <c r="G65" s="217"/>
      <c r="H65" s="19"/>
      <c r="I65" s="19"/>
      <c r="J65" s="19"/>
      <c r="K65" s="19"/>
      <c r="L65" s="36"/>
      <c r="M65" s="36"/>
      <c r="N65" s="36"/>
      <c r="O65" s="40"/>
    </row>
    <row r="66" spans="2:15" x14ac:dyDescent="0.25">
      <c r="B66" s="116"/>
      <c r="C66" s="117"/>
      <c r="D66" s="117"/>
      <c r="E66" s="117"/>
      <c r="F66" s="117"/>
      <c r="G66" s="117"/>
      <c r="H66" s="118"/>
      <c r="I66" s="118"/>
      <c r="J66" s="118"/>
      <c r="K66" s="118"/>
      <c r="L66" s="42"/>
      <c r="M66" s="42"/>
      <c r="N66" s="42"/>
      <c r="O66" s="43"/>
    </row>
    <row r="67" spans="2:15" x14ac:dyDescent="0.25">
      <c r="B67" s="115"/>
      <c r="C67" s="115"/>
      <c r="D67" s="115"/>
      <c r="E67" s="115"/>
      <c r="F67" s="115"/>
      <c r="G67" s="115"/>
      <c r="H67" s="119"/>
      <c r="I67" s="119"/>
      <c r="J67" s="119"/>
      <c r="K67" s="119"/>
      <c r="L67" s="36"/>
      <c r="M67" s="36"/>
      <c r="N67" s="36"/>
      <c r="O67" s="36"/>
    </row>
    <row r="68" spans="2:15" x14ac:dyDescent="0.25">
      <c r="B68" s="115"/>
      <c r="C68" s="115"/>
      <c r="D68" s="115"/>
      <c r="E68" s="115"/>
      <c r="F68" s="115"/>
      <c r="G68" s="115"/>
      <c r="H68" s="119"/>
      <c r="I68" s="119"/>
      <c r="J68" s="119"/>
      <c r="K68" s="119"/>
      <c r="L68" s="36"/>
      <c r="M68" s="36"/>
      <c r="N68" s="36"/>
      <c r="O68" s="36"/>
    </row>
    <row r="69" spans="2:15" x14ac:dyDescent="0.25">
      <c r="B69" s="156" t="s">
        <v>65</v>
      </c>
      <c r="C69" s="157"/>
      <c r="D69" s="157"/>
      <c r="E69" s="157"/>
      <c r="F69" s="157"/>
      <c r="G69" s="157"/>
      <c r="H69" s="113"/>
      <c r="I69" s="113"/>
      <c r="J69" s="113"/>
      <c r="K69" s="113"/>
      <c r="L69" s="120"/>
      <c r="M69" s="120"/>
      <c r="N69" s="120"/>
      <c r="O69" s="121"/>
    </row>
    <row r="70" spans="2:15" x14ac:dyDescent="0.25">
      <c r="B70" s="153" t="s">
        <v>64</v>
      </c>
      <c r="C70" s="154"/>
      <c r="D70" s="154"/>
      <c r="E70" s="155"/>
      <c r="F70" s="155"/>
      <c r="G70" s="155"/>
      <c r="H70" s="119"/>
      <c r="I70" s="119"/>
      <c r="J70" s="119"/>
      <c r="K70" s="119"/>
      <c r="L70" s="36"/>
      <c r="M70" s="36"/>
      <c r="N70" s="36"/>
      <c r="O70" s="40"/>
    </row>
    <row r="71" spans="2:15" x14ac:dyDescent="0.25">
      <c r="B71" s="28" t="s">
        <v>18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40"/>
    </row>
    <row r="72" spans="2:15" x14ac:dyDescent="0.25">
      <c r="B72" s="108" t="s">
        <v>19</v>
      </c>
      <c r="C72" s="61"/>
      <c r="D72" s="62"/>
      <c r="E72" s="45">
        <v>2016</v>
      </c>
      <c r="F72" s="45" t="s">
        <v>20</v>
      </c>
      <c r="G72" s="45">
        <v>2017</v>
      </c>
      <c r="H72" s="45" t="s">
        <v>20</v>
      </c>
      <c r="I72" s="36"/>
      <c r="J72" s="45" t="s">
        <v>21</v>
      </c>
      <c r="K72" s="45">
        <v>2016</v>
      </c>
      <c r="L72" s="45" t="s">
        <v>20</v>
      </c>
      <c r="M72" s="45">
        <v>2017</v>
      </c>
      <c r="N72" s="45" t="s">
        <v>20</v>
      </c>
      <c r="O72" s="40"/>
    </row>
    <row r="73" spans="2:15" x14ac:dyDescent="0.25">
      <c r="B73" s="109" t="s">
        <v>22</v>
      </c>
      <c r="C73" s="63"/>
      <c r="D73" s="64"/>
      <c r="E73" s="158"/>
      <c r="F73" s="65" t="str">
        <f t="shared" ref="F73:F91" si="9">+IF(E73="","",+E73/E$92)</f>
        <v/>
      </c>
      <c r="G73" s="158"/>
      <c r="H73" s="65" t="str">
        <f t="shared" ref="H73:H91" si="10">+IF(G73="","",+G73/G$92)</f>
        <v/>
      </c>
      <c r="I73" s="36"/>
      <c r="J73" s="66" t="s">
        <v>23</v>
      </c>
      <c r="K73" s="67">
        <f>+SUM(E73:E81)</f>
        <v>19.832177080000001</v>
      </c>
      <c r="L73" s="60">
        <f>+K73/K75</f>
        <v>0.47969127113251714</v>
      </c>
      <c r="M73" s="67">
        <f>+SUM(G73:G81)</f>
        <v>20.250395739999998</v>
      </c>
      <c r="N73" s="60">
        <f>+M73/M75</f>
        <v>0.22045216347439756</v>
      </c>
      <c r="O73" s="40"/>
    </row>
    <row r="74" spans="2:15" x14ac:dyDescent="0.25">
      <c r="B74" s="109" t="s">
        <v>24</v>
      </c>
      <c r="C74" s="63"/>
      <c r="D74" s="64"/>
      <c r="E74" s="158"/>
      <c r="F74" s="65" t="str">
        <f t="shared" si="9"/>
        <v/>
      </c>
      <c r="G74" s="158"/>
      <c r="H74" s="65" t="str">
        <f t="shared" si="10"/>
        <v/>
      </c>
      <c r="I74" s="36"/>
      <c r="J74" s="59" t="s">
        <v>1</v>
      </c>
      <c r="K74" s="67">
        <f>+SUM(E82:E91)</f>
        <v>21.511450110000002</v>
      </c>
      <c r="L74" s="60">
        <f>+K74/K75</f>
        <v>0.52030872886748281</v>
      </c>
      <c r="M74" s="67">
        <f>+SUM(G82:G91)</f>
        <v>71.608061989999996</v>
      </c>
      <c r="N74" s="60">
        <f>+M74/M75</f>
        <v>0.77954783652560244</v>
      </c>
      <c r="O74" s="40"/>
    </row>
    <row r="75" spans="2:15" x14ac:dyDescent="0.25">
      <c r="B75" s="109" t="s">
        <v>25</v>
      </c>
      <c r="C75" s="63"/>
      <c r="D75" s="64"/>
      <c r="E75" s="158">
        <v>19.808297940000003</v>
      </c>
      <c r="F75" s="65">
        <f t="shared" si="9"/>
        <v>0.47911369384617369</v>
      </c>
      <c r="G75" s="158">
        <v>20.005348219999998</v>
      </c>
      <c r="H75" s="65">
        <f t="shared" si="10"/>
        <v>0.21778449926518267</v>
      </c>
      <c r="I75" s="36"/>
      <c r="J75" s="68" t="s">
        <v>3</v>
      </c>
      <c r="K75" s="69">
        <f>SUM(K73:K74)</f>
        <v>41.343627190000007</v>
      </c>
      <c r="L75" s="70">
        <f>+L74+L73</f>
        <v>1</v>
      </c>
      <c r="M75" s="69">
        <f>SUM(M73:M74)</f>
        <v>91.858457729999998</v>
      </c>
      <c r="N75" s="70">
        <f>+N74+N73</f>
        <v>1</v>
      </c>
      <c r="O75" s="40"/>
    </row>
    <row r="76" spans="2:15" x14ac:dyDescent="0.25">
      <c r="B76" s="109" t="s">
        <v>26</v>
      </c>
      <c r="C76" s="63"/>
      <c r="D76" s="64"/>
      <c r="E76" s="158">
        <v>2.387914E-2</v>
      </c>
      <c r="F76" s="65">
        <f t="shared" si="9"/>
        <v>5.7757728634355945E-4</v>
      </c>
      <c r="G76" s="158">
        <v>0.24504751999999999</v>
      </c>
      <c r="H76" s="65">
        <f t="shared" si="10"/>
        <v>2.6676642092148917E-3</v>
      </c>
      <c r="I76" s="36"/>
      <c r="J76" s="36"/>
      <c r="K76" s="36"/>
      <c r="L76" s="36"/>
      <c r="M76" s="36"/>
      <c r="N76" s="36"/>
      <c r="O76" s="40"/>
    </row>
    <row r="77" spans="2:15" x14ac:dyDescent="0.25">
      <c r="B77" s="109" t="s">
        <v>27</v>
      </c>
      <c r="C77" s="63"/>
      <c r="D77" s="64"/>
      <c r="E77" s="158"/>
      <c r="F77" s="65" t="str">
        <f t="shared" si="9"/>
        <v/>
      </c>
      <c r="G77" s="158"/>
      <c r="H77" s="65" t="str">
        <f t="shared" si="10"/>
        <v/>
      </c>
      <c r="I77" s="36"/>
      <c r="J77" s="36"/>
      <c r="K77" s="115"/>
      <c r="L77" s="115"/>
      <c r="M77" s="36"/>
      <c r="N77" s="36"/>
      <c r="O77" s="40"/>
    </row>
    <row r="78" spans="2:15" x14ac:dyDescent="0.25">
      <c r="B78" s="109" t="s">
        <v>28</v>
      </c>
      <c r="C78" s="63"/>
      <c r="D78" s="64"/>
      <c r="E78" s="158"/>
      <c r="F78" s="65" t="str">
        <f t="shared" si="9"/>
        <v/>
      </c>
      <c r="G78" s="158"/>
      <c r="H78" s="65" t="str">
        <f t="shared" si="10"/>
        <v/>
      </c>
      <c r="I78" s="36"/>
      <c r="J78" s="71" t="s">
        <v>29</v>
      </c>
      <c r="K78" s="45">
        <v>2016</v>
      </c>
      <c r="L78" s="45" t="s">
        <v>20</v>
      </c>
      <c r="M78" s="45">
        <v>2017</v>
      </c>
      <c r="N78" s="45" t="s">
        <v>20</v>
      </c>
      <c r="O78" s="40"/>
    </row>
    <row r="79" spans="2:15" x14ac:dyDescent="0.25">
      <c r="B79" s="110" t="s">
        <v>30</v>
      </c>
      <c r="C79" s="63"/>
      <c r="D79" s="64"/>
      <c r="E79" s="158"/>
      <c r="F79" s="65" t="str">
        <f t="shared" si="9"/>
        <v/>
      </c>
      <c r="G79" s="158"/>
      <c r="H79" s="65" t="str">
        <f t="shared" si="10"/>
        <v/>
      </c>
      <c r="I79" s="36"/>
      <c r="J79" s="72" t="s">
        <v>31</v>
      </c>
      <c r="K79" s="67">
        <f>+E73+E74</f>
        <v>0</v>
      </c>
      <c r="L79" s="60">
        <f>+K79/K$85</f>
        <v>0</v>
      </c>
      <c r="M79" s="67">
        <f>+G73+G74</f>
        <v>0</v>
      </c>
      <c r="N79" s="60">
        <f t="shared" ref="N79:N85" si="11">+M79/M$85</f>
        <v>0</v>
      </c>
      <c r="O79" s="40"/>
    </row>
    <row r="80" spans="2:15" x14ac:dyDescent="0.25">
      <c r="B80" s="109" t="s">
        <v>32</v>
      </c>
      <c r="C80" s="63"/>
      <c r="D80" s="64"/>
      <c r="E80" s="158"/>
      <c r="F80" s="65" t="str">
        <f t="shared" si="9"/>
        <v/>
      </c>
      <c r="G80" s="158"/>
      <c r="H80" s="65" t="str">
        <f t="shared" si="10"/>
        <v/>
      </c>
      <c r="I80" s="36"/>
      <c r="J80" s="72" t="s">
        <v>33</v>
      </c>
      <c r="K80" s="67">
        <f>+E75</f>
        <v>19.808297940000003</v>
      </c>
      <c r="L80" s="60">
        <f t="shared" ref="L80:L85" si="12">+K80/K$85</f>
        <v>0.9987959395529965</v>
      </c>
      <c r="M80" s="67">
        <f>+G75</f>
        <v>20.005348219999998</v>
      </c>
      <c r="N80" s="60">
        <f t="shared" si="11"/>
        <v>0.98789912438521066</v>
      </c>
      <c r="O80" s="40"/>
    </row>
    <row r="81" spans="2:15" x14ac:dyDescent="0.25">
      <c r="B81" s="109" t="s">
        <v>34</v>
      </c>
      <c r="C81" s="63"/>
      <c r="D81" s="64"/>
      <c r="E81" s="158"/>
      <c r="F81" s="65" t="str">
        <f t="shared" si="9"/>
        <v/>
      </c>
      <c r="G81" s="158"/>
      <c r="H81" s="65" t="str">
        <f t="shared" si="10"/>
        <v/>
      </c>
      <c r="I81" s="36"/>
      <c r="J81" s="72" t="s">
        <v>35</v>
      </c>
      <c r="K81" s="67">
        <f>+E76</f>
        <v>2.387914E-2</v>
      </c>
      <c r="L81" s="60">
        <f t="shared" si="12"/>
        <v>1.2040604470036327E-3</v>
      </c>
      <c r="M81" s="67">
        <f>+G76</f>
        <v>0.24504751999999999</v>
      </c>
      <c r="N81" s="60">
        <f t="shared" si="11"/>
        <v>1.2100875614789343E-2</v>
      </c>
      <c r="O81" s="40"/>
    </row>
    <row r="82" spans="2:15" x14ac:dyDescent="0.25">
      <c r="B82" s="109" t="s">
        <v>36</v>
      </c>
      <c r="C82" s="63"/>
      <c r="D82" s="64"/>
      <c r="E82" s="158"/>
      <c r="F82" s="65" t="str">
        <f t="shared" si="9"/>
        <v/>
      </c>
      <c r="G82" s="158"/>
      <c r="H82" s="65" t="str">
        <f t="shared" si="10"/>
        <v/>
      </c>
      <c r="I82" s="36"/>
      <c r="J82" s="72" t="s">
        <v>37</v>
      </c>
      <c r="K82" s="67">
        <f>+E77+E78</f>
        <v>0</v>
      </c>
      <c r="L82" s="60">
        <f t="shared" si="12"/>
        <v>0</v>
      </c>
      <c r="M82" s="67">
        <f>+G77+G78</f>
        <v>0</v>
      </c>
      <c r="N82" s="60">
        <f t="shared" si="11"/>
        <v>0</v>
      </c>
      <c r="O82" s="40"/>
    </row>
    <row r="83" spans="2:15" x14ac:dyDescent="0.25">
      <c r="B83" s="109" t="s">
        <v>38</v>
      </c>
      <c r="C83" s="63"/>
      <c r="D83" s="64"/>
      <c r="E83" s="158">
        <v>13.138490259999999</v>
      </c>
      <c r="F83" s="65">
        <f t="shared" si="9"/>
        <v>0.31778755646233853</v>
      </c>
      <c r="G83" s="158">
        <v>15.415648359999999</v>
      </c>
      <c r="H83" s="65">
        <f t="shared" si="10"/>
        <v>0.16781958614318659</v>
      </c>
      <c r="I83" s="36"/>
      <c r="J83" s="73" t="s">
        <v>39</v>
      </c>
      <c r="K83" s="67">
        <f>+E79</f>
        <v>0</v>
      </c>
      <c r="L83" s="60">
        <f t="shared" si="12"/>
        <v>0</v>
      </c>
      <c r="M83" s="67">
        <f>+G79</f>
        <v>0</v>
      </c>
      <c r="N83" s="60">
        <f t="shared" si="11"/>
        <v>0</v>
      </c>
      <c r="O83" s="40"/>
    </row>
    <row r="84" spans="2:15" x14ac:dyDescent="0.25">
      <c r="B84" s="110" t="s">
        <v>40</v>
      </c>
      <c r="C84" s="63"/>
      <c r="D84" s="64"/>
      <c r="E84" s="158"/>
      <c r="F84" s="65" t="str">
        <f t="shared" si="9"/>
        <v/>
      </c>
      <c r="G84" s="158"/>
      <c r="H84" s="65" t="str">
        <f t="shared" si="10"/>
        <v/>
      </c>
      <c r="I84" s="36"/>
      <c r="J84" s="72" t="s">
        <v>41</v>
      </c>
      <c r="K84" s="67">
        <f>+E80+E81</f>
        <v>0</v>
      </c>
      <c r="L84" s="60">
        <f t="shared" si="12"/>
        <v>0</v>
      </c>
      <c r="M84" s="67">
        <f>+G80+G81</f>
        <v>0</v>
      </c>
      <c r="N84" s="60">
        <f t="shared" si="11"/>
        <v>0</v>
      </c>
      <c r="O84" s="40"/>
    </row>
    <row r="85" spans="2:15" x14ac:dyDescent="0.25">
      <c r="B85" s="110" t="s">
        <v>42</v>
      </c>
      <c r="C85" s="63"/>
      <c r="D85" s="64"/>
      <c r="E85" s="158"/>
      <c r="F85" s="65" t="str">
        <f t="shared" si="9"/>
        <v/>
      </c>
      <c r="G85" s="158"/>
      <c r="H85" s="65" t="str">
        <f t="shared" si="10"/>
        <v/>
      </c>
      <c r="I85" s="36"/>
      <c r="J85" s="68" t="s">
        <v>3</v>
      </c>
      <c r="K85" s="69">
        <f>SUM(K79:K84)</f>
        <v>19.832177080000001</v>
      </c>
      <c r="L85" s="70">
        <f t="shared" si="12"/>
        <v>1</v>
      </c>
      <c r="M85" s="69">
        <f>SUM(M79:M84)</f>
        <v>20.250395739999998</v>
      </c>
      <c r="N85" s="70">
        <f t="shared" si="11"/>
        <v>1</v>
      </c>
      <c r="O85" s="40"/>
    </row>
    <row r="86" spans="2:15" x14ac:dyDescent="0.25">
      <c r="B86" s="109" t="s">
        <v>43</v>
      </c>
      <c r="C86" s="63"/>
      <c r="D86" s="64"/>
      <c r="E86" s="158"/>
      <c r="F86" s="65" t="str">
        <f t="shared" si="9"/>
        <v/>
      </c>
      <c r="G86" s="158"/>
      <c r="H86" s="65" t="str">
        <f t="shared" si="10"/>
        <v/>
      </c>
      <c r="I86" s="36"/>
      <c r="J86" s="36"/>
      <c r="K86" s="36"/>
      <c r="L86" s="36"/>
      <c r="M86" s="36"/>
      <c r="N86" s="36"/>
      <c r="O86" s="40"/>
    </row>
    <row r="87" spans="2:15" x14ac:dyDescent="0.25">
      <c r="B87" s="109" t="s">
        <v>44</v>
      </c>
      <c r="C87" s="63"/>
      <c r="D87" s="64"/>
      <c r="E87" s="158"/>
      <c r="F87" s="65" t="str">
        <f t="shared" si="9"/>
        <v/>
      </c>
      <c r="G87" s="158"/>
      <c r="H87" s="65" t="str">
        <f t="shared" si="10"/>
        <v/>
      </c>
      <c r="I87" s="36"/>
      <c r="J87" s="36"/>
      <c r="K87" s="36"/>
      <c r="L87" s="36"/>
      <c r="M87" s="36"/>
      <c r="N87" s="36"/>
      <c r="O87" s="40"/>
    </row>
    <row r="88" spans="2:15" x14ac:dyDescent="0.25">
      <c r="B88" s="109" t="s">
        <v>45</v>
      </c>
      <c r="C88" s="63"/>
      <c r="D88" s="64"/>
      <c r="E88" s="158">
        <v>7.7</v>
      </c>
      <c r="F88" s="65">
        <f t="shared" si="9"/>
        <v>0.18624393947375859</v>
      </c>
      <c r="G88" s="158">
        <v>7.3779130000000004</v>
      </c>
      <c r="H88" s="65">
        <f t="shared" si="10"/>
        <v>8.0318276425736815E-2</v>
      </c>
      <c r="I88" s="36"/>
      <c r="J88" s="36"/>
      <c r="K88" s="36"/>
      <c r="L88" s="36"/>
      <c r="M88" s="36"/>
      <c r="N88" s="36"/>
      <c r="O88" s="40"/>
    </row>
    <row r="89" spans="2:15" x14ac:dyDescent="0.25">
      <c r="B89" s="109" t="s">
        <v>46</v>
      </c>
      <c r="C89" s="63"/>
      <c r="D89" s="64"/>
      <c r="E89" s="158">
        <v>0.67295985000000003</v>
      </c>
      <c r="F89" s="65">
        <f t="shared" si="9"/>
        <v>1.6277232931385673E-2</v>
      </c>
      <c r="G89" s="158">
        <v>0.74133062999999999</v>
      </c>
      <c r="H89" s="65">
        <f t="shared" si="10"/>
        <v>8.0703578997482917E-3</v>
      </c>
      <c r="I89" s="36"/>
      <c r="J89" s="36"/>
      <c r="K89" s="36"/>
      <c r="L89" s="36"/>
      <c r="M89" s="36"/>
      <c r="N89" s="36"/>
      <c r="O89" s="40"/>
    </row>
    <row r="90" spans="2:15" x14ac:dyDescent="0.25">
      <c r="B90" s="109" t="s">
        <v>47</v>
      </c>
      <c r="C90" s="63"/>
      <c r="D90" s="64"/>
      <c r="E90" s="158"/>
      <c r="F90" s="65" t="str">
        <f t="shared" si="9"/>
        <v/>
      </c>
      <c r="G90" s="158"/>
      <c r="H90" s="65" t="str">
        <f t="shared" si="10"/>
        <v/>
      </c>
      <c r="I90" s="36"/>
      <c r="J90" s="36"/>
      <c r="K90" s="36"/>
      <c r="L90" s="36"/>
      <c r="M90" s="36"/>
      <c r="N90" s="36"/>
      <c r="O90" s="40"/>
    </row>
    <row r="91" spans="2:15" x14ac:dyDescent="0.25">
      <c r="B91" s="109" t="s">
        <v>48</v>
      </c>
      <c r="C91" s="63"/>
      <c r="D91" s="64"/>
      <c r="E91" s="158"/>
      <c r="F91" s="65" t="str">
        <f t="shared" si="9"/>
        <v/>
      </c>
      <c r="G91" s="158">
        <v>48.073169999999998</v>
      </c>
      <c r="H91" s="65">
        <f t="shared" si="10"/>
        <v>0.52333961605693069</v>
      </c>
      <c r="I91" s="36"/>
      <c r="J91" s="36"/>
      <c r="K91" s="36"/>
      <c r="L91" s="36"/>
      <c r="M91" s="36"/>
      <c r="N91" s="36"/>
      <c r="O91" s="40"/>
    </row>
    <row r="92" spans="2:15" x14ac:dyDescent="0.25">
      <c r="B92" s="111" t="s">
        <v>49</v>
      </c>
      <c r="C92" s="74"/>
      <c r="D92" s="75"/>
      <c r="E92" s="69">
        <f>SUM(E73:E91)</f>
        <v>41.343627189999999</v>
      </c>
      <c r="F92" s="76">
        <f>SUM(F73:F91)</f>
        <v>1</v>
      </c>
      <c r="G92" s="135">
        <f>SUM(G73:G91)</f>
        <v>91.858457729999998</v>
      </c>
      <c r="H92" s="76">
        <f>SUM(H73:H91)</f>
        <v>1</v>
      </c>
      <c r="I92" s="36"/>
      <c r="J92" s="36"/>
      <c r="K92" s="36"/>
      <c r="L92" s="36"/>
      <c r="M92" s="36"/>
      <c r="N92" s="36"/>
      <c r="O92" s="40"/>
    </row>
    <row r="93" spans="2:15" x14ac:dyDescent="0.25">
      <c r="B93" s="259" t="s">
        <v>60</v>
      </c>
      <c r="C93" s="260"/>
      <c r="D93" s="260"/>
      <c r="E93" s="260"/>
      <c r="F93" s="260"/>
      <c r="G93" s="260"/>
      <c r="H93" s="260"/>
      <c r="I93" s="36"/>
      <c r="J93" s="36"/>
      <c r="K93" s="36"/>
      <c r="L93" s="36"/>
      <c r="M93" s="36"/>
      <c r="N93" s="36"/>
      <c r="O93" s="40"/>
    </row>
    <row r="94" spans="2:15" x14ac:dyDescent="0.25">
      <c r="B94" s="39"/>
      <c r="C94" s="122"/>
      <c r="D94" s="122"/>
      <c r="E94" s="122"/>
      <c r="F94" s="122"/>
      <c r="G94" s="122"/>
      <c r="H94" s="36"/>
      <c r="I94" s="36"/>
      <c r="J94" s="36"/>
      <c r="K94" s="36"/>
      <c r="L94" s="36"/>
      <c r="M94" s="36"/>
      <c r="N94" s="36"/>
      <c r="O94" s="40"/>
    </row>
    <row r="95" spans="2:15" x14ac:dyDescent="0.25">
      <c r="B95" s="39"/>
      <c r="C95" s="122"/>
      <c r="D95" s="122"/>
      <c r="E95" s="122"/>
      <c r="F95" s="122"/>
      <c r="G95" s="122"/>
      <c r="H95" s="36"/>
      <c r="I95" s="36"/>
      <c r="J95" s="36"/>
      <c r="K95" s="36"/>
      <c r="L95" s="36"/>
      <c r="M95" s="36"/>
      <c r="N95" s="36"/>
      <c r="O95" s="40"/>
    </row>
    <row r="96" spans="2:15" x14ac:dyDescent="0.25">
      <c r="B96" s="39"/>
      <c r="C96" s="122"/>
      <c r="D96" s="122"/>
      <c r="E96" s="122"/>
      <c r="F96" s="122"/>
      <c r="G96" s="122"/>
      <c r="H96" s="36"/>
      <c r="I96" s="36"/>
      <c r="J96" s="36"/>
      <c r="K96" s="36"/>
      <c r="L96" s="36"/>
      <c r="M96" s="36"/>
      <c r="N96" s="36"/>
      <c r="O96" s="40"/>
    </row>
    <row r="97" spans="2:15" x14ac:dyDescent="0.25">
      <c r="B97" s="152" t="s">
        <v>63</v>
      </c>
      <c r="C97" s="26"/>
      <c r="D97" s="26"/>
      <c r="E97" s="26"/>
      <c r="F97" s="26"/>
      <c r="G97" s="26"/>
      <c r="H97" s="36"/>
      <c r="I97" s="36"/>
      <c r="J97" s="36"/>
      <c r="K97" s="36"/>
      <c r="L97" s="36"/>
      <c r="M97" s="36"/>
      <c r="N97" s="36"/>
      <c r="O97" s="40"/>
    </row>
    <row r="98" spans="2:15" x14ac:dyDescent="0.25">
      <c r="B98" s="28" t="s">
        <v>18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40"/>
    </row>
    <row r="99" spans="2:15" x14ac:dyDescent="0.25">
      <c r="B99" s="108" t="s">
        <v>19</v>
      </c>
      <c r="C99" s="61"/>
      <c r="D99" s="62"/>
      <c r="E99" s="45">
        <v>2016</v>
      </c>
      <c r="F99" s="45" t="s">
        <v>20</v>
      </c>
      <c r="G99" s="45">
        <v>2017</v>
      </c>
      <c r="H99" s="45" t="s">
        <v>20</v>
      </c>
      <c r="I99" s="123"/>
      <c r="J99" s="45" t="s">
        <v>21</v>
      </c>
      <c r="K99" s="45">
        <v>2016</v>
      </c>
      <c r="L99" s="45" t="s">
        <v>20</v>
      </c>
      <c r="M99" s="45">
        <v>2017</v>
      </c>
      <c r="N99" s="45" t="s">
        <v>20</v>
      </c>
      <c r="O99" s="124"/>
    </row>
    <row r="100" spans="2:15" x14ac:dyDescent="0.25">
      <c r="B100" s="109" t="s">
        <v>22</v>
      </c>
      <c r="C100" s="63"/>
      <c r="D100" s="64"/>
      <c r="E100" s="158"/>
      <c r="F100" s="65" t="str">
        <f>+IF(E100="","",+E100/E$119)</f>
        <v/>
      </c>
      <c r="G100" s="158"/>
      <c r="H100" s="65" t="str">
        <f>+IF(G100="","",+G100/G$119)</f>
        <v/>
      </c>
      <c r="I100" s="125"/>
      <c r="J100" s="66" t="s">
        <v>23</v>
      </c>
      <c r="K100" s="67">
        <f>+SUM(E100:E107)</f>
        <v>59.496531730000001</v>
      </c>
      <c r="L100" s="60">
        <f>+K100/K102</f>
        <v>0.32142269860286193</v>
      </c>
      <c r="M100" s="67">
        <f>+SUM(G100:G107)</f>
        <v>60.751186610000005</v>
      </c>
      <c r="N100" s="60">
        <f>+M100/M102</f>
        <v>0.28664266600824251</v>
      </c>
      <c r="O100" s="126"/>
    </row>
    <row r="101" spans="2:15" x14ac:dyDescent="0.25">
      <c r="B101" s="109" t="s">
        <v>24</v>
      </c>
      <c r="C101" s="63"/>
      <c r="D101" s="64"/>
      <c r="E101" s="158"/>
      <c r="F101" s="65" t="str">
        <f t="shared" ref="F101:H119" si="13">+IF(E101="","",+E101/E$119)</f>
        <v/>
      </c>
      <c r="G101" s="158"/>
      <c r="H101" s="65" t="str">
        <f t="shared" si="13"/>
        <v/>
      </c>
      <c r="I101" s="125"/>
      <c r="J101" s="59" t="s">
        <v>1</v>
      </c>
      <c r="K101" s="67">
        <f>+SUM(E108:E118)</f>
        <v>125.60717124000001</v>
      </c>
      <c r="L101" s="60">
        <f>+K101/K102</f>
        <v>0.67857730139713801</v>
      </c>
      <c r="M101" s="67">
        <f>+SUM(G108:G118)</f>
        <v>151.18930172</v>
      </c>
      <c r="N101" s="60">
        <f>+M101/M102</f>
        <v>0.7133573339917576</v>
      </c>
      <c r="O101" s="126"/>
    </row>
    <row r="102" spans="2:15" x14ac:dyDescent="0.25">
      <c r="B102" s="109" t="s">
        <v>25</v>
      </c>
      <c r="C102" s="63"/>
      <c r="D102" s="64"/>
      <c r="E102" s="158">
        <v>59.424894039999998</v>
      </c>
      <c r="F102" s="65">
        <f t="shared" si="13"/>
        <v>0.32103568478925065</v>
      </c>
      <c r="G102" s="158">
        <v>60.016044630000003</v>
      </c>
      <c r="H102" s="65">
        <f t="shared" si="13"/>
        <v>0.28317404146277403</v>
      </c>
      <c r="I102" s="125"/>
      <c r="J102" s="68" t="s">
        <v>3</v>
      </c>
      <c r="K102" s="69">
        <f>SUM(K100:K101)</f>
        <v>185.10370297000003</v>
      </c>
      <c r="L102" s="70">
        <f>+L101+L100</f>
        <v>1</v>
      </c>
      <c r="M102" s="69">
        <f>SUM(M100:M101)</f>
        <v>211.94048832999999</v>
      </c>
      <c r="N102" s="70">
        <f>+N101+N100</f>
        <v>1</v>
      </c>
      <c r="O102" s="126"/>
    </row>
    <row r="103" spans="2:15" x14ac:dyDescent="0.25">
      <c r="B103" s="109" t="s">
        <v>26</v>
      </c>
      <c r="C103" s="63"/>
      <c r="D103" s="64"/>
      <c r="E103" s="158">
        <v>7.1637690000000004E-2</v>
      </c>
      <c r="F103" s="65">
        <f t="shared" si="13"/>
        <v>3.8701381361133772E-4</v>
      </c>
      <c r="G103" s="158">
        <v>0.73514197999999997</v>
      </c>
      <c r="H103" s="65">
        <f t="shared" si="13"/>
        <v>3.4686245454684139E-3</v>
      </c>
      <c r="I103" s="125"/>
      <c r="J103" s="36"/>
      <c r="K103" s="36"/>
      <c r="L103" s="36"/>
      <c r="M103" s="36"/>
      <c r="N103" s="36"/>
      <c r="O103" s="126"/>
    </row>
    <row r="104" spans="2:15" x14ac:dyDescent="0.25">
      <c r="B104" s="109" t="s">
        <v>27</v>
      </c>
      <c r="C104" s="63"/>
      <c r="D104" s="64"/>
      <c r="E104" s="158"/>
      <c r="F104" s="65" t="str">
        <f t="shared" si="13"/>
        <v/>
      </c>
      <c r="G104" s="158"/>
      <c r="H104" s="65" t="str">
        <f t="shared" si="13"/>
        <v/>
      </c>
      <c r="I104" s="26"/>
      <c r="J104" s="36"/>
      <c r="K104" s="115"/>
      <c r="L104" s="115"/>
      <c r="M104" s="36"/>
      <c r="N104" s="36"/>
      <c r="O104" s="25"/>
    </row>
    <row r="105" spans="2:15" x14ac:dyDescent="0.25">
      <c r="B105" s="109" t="s">
        <v>28</v>
      </c>
      <c r="C105" s="63"/>
      <c r="D105" s="64"/>
      <c r="E105" s="158"/>
      <c r="F105" s="65" t="str">
        <f t="shared" si="13"/>
        <v/>
      </c>
      <c r="G105" s="158"/>
      <c r="H105" s="65" t="str">
        <f t="shared" si="13"/>
        <v/>
      </c>
      <c r="I105" s="36"/>
      <c r="J105" s="71" t="s">
        <v>29</v>
      </c>
      <c r="K105" s="45">
        <v>2016</v>
      </c>
      <c r="L105" s="45" t="s">
        <v>20</v>
      </c>
      <c r="M105" s="45">
        <v>2017</v>
      </c>
      <c r="N105" s="45" t="s">
        <v>20</v>
      </c>
      <c r="O105" s="40"/>
    </row>
    <row r="106" spans="2:15" x14ac:dyDescent="0.25">
      <c r="B106" s="109" t="s">
        <v>32</v>
      </c>
      <c r="C106" s="63"/>
      <c r="D106" s="64"/>
      <c r="E106" s="158"/>
      <c r="F106" s="65" t="str">
        <f t="shared" si="13"/>
        <v/>
      </c>
      <c r="G106" s="158"/>
      <c r="H106" s="65" t="str">
        <f t="shared" si="13"/>
        <v/>
      </c>
      <c r="I106" s="36"/>
      <c r="J106" s="72" t="s">
        <v>31</v>
      </c>
      <c r="K106" s="67">
        <f>+E100+E101</f>
        <v>0</v>
      </c>
      <c r="L106" s="60">
        <f t="shared" ref="L106:L107" si="14">+K106/K$112</f>
        <v>0</v>
      </c>
      <c r="M106" s="67">
        <f>+G100+G101</f>
        <v>0</v>
      </c>
      <c r="N106" s="60">
        <f t="shared" ref="N106" si="15">+M106/M$112</f>
        <v>0</v>
      </c>
      <c r="O106" s="40"/>
    </row>
    <row r="107" spans="2:15" x14ac:dyDescent="0.25">
      <c r="B107" s="109" t="s">
        <v>34</v>
      </c>
      <c r="C107" s="63"/>
      <c r="D107" s="64"/>
      <c r="E107" s="158"/>
      <c r="F107" s="65" t="str">
        <f t="shared" si="13"/>
        <v/>
      </c>
      <c r="G107" s="158"/>
      <c r="H107" s="65" t="str">
        <f t="shared" si="13"/>
        <v/>
      </c>
      <c r="I107" s="123"/>
      <c r="J107" s="72" t="s">
        <v>33</v>
      </c>
      <c r="K107" s="67">
        <f>+E102</f>
        <v>59.424894039999998</v>
      </c>
      <c r="L107" s="60">
        <f t="shared" si="14"/>
        <v>0.99879593502483299</v>
      </c>
      <c r="M107" s="67">
        <f>+G102</f>
        <v>60.016044630000003</v>
      </c>
      <c r="N107" s="60">
        <f>+M107/M$112</f>
        <v>0.98789913381084493</v>
      </c>
      <c r="O107" s="124"/>
    </row>
    <row r="108" spans="2:15" x14ac:dyDescent="0.25">
      <c r="B108" s="109" t="s">
        <v>66</v>
      </c>
      <c r="C108" s="63"/>
      <c r="D108" s="64"/>
      <c r="E108" s="158">
        <v>25.748756</v>
      </c>
      <c r="F108" s="65">
        <f t="shared" si="13"/>
        <v>0.13910448892625954</v>
      </c>
      <c r="G108" s="158">
        <v>30.33379472</v>
      </c>
      <c r="H108" s="65">
        <f t="shared" si="13"/>
        <v>0.14312411450505408</v>
      </c>
      <c r="I108" s="119"/>
      <c r="J108" s="72" t="s">
        <v>35</v>
      </c>
      <c r="K108" s="67">
        <f>+E103</f>
        <v>7.1637690000000004E-2</v>
      </c>
      <c r="L108" s="60">
        <f>+K108/K$112</f>
        <v>1.2040649751669148E-3</v>
      </c>
      <c r="M108" s="67">
        <f>+G103</f>
        <v>0.73514197999999997</v>
      </c>
      <c r="N108" s="60">
        <f t="shared" ref="N108:N112" si="16">+M108/M$112</f>
        <v>1.2100866189155082E-2</v>
      </c>
      <c r="O108" s="127"/>
    </row>
    <row r="109" spans="2:15" x14ac:dyDescent="0.25">
      <c r="B109" s="110" t="s">
        <v>40</v>
      </c>
      <c r="C109" s="63"/>
      <c r="D109" s="64"/>
      <c r="E109" s="158"/>
      <c r="F109" s="65" t="str">
        <f t="shared" si="13"/>
        <v/>
      </c>
      <c r="G109" s="158"/>
      <c r="H109" s="65" t="str">
        <f t="shared" si="13"/>
        <v/>
      </c>
      <c r="I109" s="119"/>
      <c r="J109" s="72" t="s">
        <v>37</v>
      </c>
      <c r="K109" s="67">
        <f>+E104+E105</f>
        <v>0</v>
      </c>
      <c r="L109" s="60">
        <f t="shared" ref="L109:L112" si="17">+K109/K$112</f>
        <v>0</v>
      </c>
      <c r="M109" s="67">
        <f>+G104+G105</f>
        <v>0</v>
      </c>
      <c r="N109" s="60">
        <f t="shared" si="16"/>
        <v>0</v>
      </c>
      <c r="O109" s="127"/>
    </row>
    <row r="110" spans="2:15" x14ac:dyDescent="0.25">
      <c r="B110" s="110" t="s">
        <v>42</v>
      </c>
      <c r="C110" s="63"/>
      <c r="D110" s="64"/>
      <c r="E110" s="158">
        <v>1.4676389999999999</v>
      </c>
      <c r="F110" s="65">
        <f t="shared" si="13"/>
        <v>7.9287392766954103E-3</v>
      </c>
      <c r="G110" s="158">
        <v>10.357581</v>
      </c>
      <c r="H110" s="65">
        <f t="shared" si="13"/>
        <v>4.8870232779084768E-2</v>
      </c>
      <c r="I110" s="119"/>
      <c r="J110" s="73" t="s">
        <v>39</v>
      </c>
      <c r="K110" s="67"/>
      <c r="L110" s="60">
        <f t="shared" si="17"/>
        <v>0</v>
      </c>
      <c r="M110" s="67"/>
      <c r="N110" s="60">
        <f t="shared" si="16"/>
        <v>0</v>
      </c>
      <c r="O110" s="127"/>
    </row>
    <row r="111" spans="2:15" x14ac:dyDescent="0.25">
      <c r="B111" s="109" t="s">
        <v>50</v>
      </c>
      <c r="C111" s="63"/>
      <c r="D111" s="64"/>
      <c r="E111" s="158"/>
      <c r="F111" s="65" t="str">
        <f t="shared" si="13"/>
        <v/>
      </c>
      <c r="G111" s="158"/>
      <c r="H111" s="65" t="str">
        <f t="shared" si="13"/>
        <v/>
      </c>
      <c r="I111" s="26"/>
      <c r="J111" s="72" t="s">
        <v>41</v>
      </c>
      <c r="K111" s="67">
        <f>+E107+E106</f>
        <v>0</v>
      </c>
      <c r="L111" s="60">
        <f t="shared" si="17"/>
        <v>0</v>
      </c>
      <c r="M111" s="67">
        <f>+G107+G106</f>
        <v>0</v>
      </c>
      <c r="N111" s="60">
        <f t="shared" si="16"/>
        <v>0</v>
      </c>
      <c r="O111" s="25"/>
    </row>
    <row r="112" spans="2:15" x14ac:dyDescent="0.25">
      <c r="B112" s="109" t="s">
        <v>44</v>
      </c>
      <c r="C112" s="63"/>
      <c r="D112" s="64"/>
      <c r="E112" s="158">
        <v>62.858316000000002</v>
      </c>
      <c r="F112" s="65">
        <f t="shared" si="13"/>
        <v>0.33958432484836637</v>
      </c>
      <c r="G112" s="158">
        <v>66.662961539999998</v>
      </c>
      <c r="H112" s="65">
        <f t="shared" si="13"/>
        <v>0.31453622696293421</v>
      </c>
      <c r="I112" s="36"/>
      <c r="J112" s="68" t="s">
        <v>3</v>
      </c>
      <c r="K112" s="69">
        <f>SUM(K106:K111)</f>
        <v>59.496531730000001</v>
      </c>
      <c r="L112" s="70">
        <f t="shared" si="17"/>
        <v>1</v>
      </c>
      <c r="M112" s="69">
        <f>SUM(M106:M111)</f>
        <v>60.751186610000005</v>
      </c>
      <c r="N112" s="70">
        <f t="shared" si="16"/>
        <v>1</v>
      </c>
      <c r="O112" s="128"/>
    </row>
    <row r="113" spans="2:15" x14ac:dyDescent="0.25">
      <c r="B113" s="110" t="s">
        <v>45</v>
      </c>
      <c r="C113" s="63"/>
      <c r="D113" s="64"/>
      <c r="E113" s="158"/>
      <c r="F113" s="65" t="str">
        <f t="shared" si="13"/>
        <v/>
      </c>
      <c r="G113" s="158"/>
      <c r="H113" s="65" t="str">
        <f t="shared" si="13"/>
        <v/>
      </c>
      <c r="I113" s="36"/>
      <c r="J113" s="36"/>
      <c r="K113" s="36"/>
      <c r="L113" s="36"/>
      <c r="M113" s="36"/>
      <c r="N113" s="36"/>
      <c r="O113" s="40"/>
    </row>
    <row r="114" spans="2:15" x14ac:dyDescent="0.25">
      <c r="B114" s="109" t="s">
        <v>51</v>
      </c>
      <c r="C114" s="63"/>
      <c r="D114" s="64"/>
      <c r="E114" s="158"/>
      <c r="F114" s="65" t="str">
        <f t="shared" si="13"/>
        <v/>
      </c>
      <c r="G114" s="158">
        <v>5.0716850000000004</v>
      </c>
      <c r="H114" s="65">
        <f t="shared" si="13"/>
        <v>2.3929759905540932E-2</v>
      </c>
      <c r="I114" s="36"/>
      <c r="J114" s="36"/>
      <c r="K114" s="36"/>
      <c r="L114" s="36"/>
      <c r="M114" s="36"/>
      <c r="N114" s="36"/>
      <c r="O114" s="40"/>
    </row>
    <row r="115" spans="2:15" x14ac:dyDescent="0.25">
      <c r="B115" s="109" t="s">
        <v>52</v>
      </c>
      <c r="C115" s="63"/>
      <c r="D115" s="64"/>
      <c r="E115" s="158">
        <v>31.943341</v>
      </c>
      <c r="F115" s="65">
        <f t="shared" si="13"/>
        <v>0.17256997287178583</v>
      </c>
      <c r="G115" s="158">
        <v>34.809516000000002</v>
      </c>
      <c r="H115" s="65">
        <f t="shared" si="13"/>
        <v>0.16424193543330975</v>
      </c>
      <c r="I115" s="36"/>
      <c r="J115" s="36"/>
      <c r="K115" s="36"/>
      <c r="L115" s="36"/>
      <c r="M115" s="36"/>
      <c r="N115" s="36"/>
      <c r="O115" s="40"/>
    </row>
    <row r="116" spans="2:15" x14ac:dyDescent="0.25">
      <c r="B116" s="109" t="s">
        <v>46</v>
      </c>
      <c r="C116" s="63"/>
      <c r="D116" s="64"/>
      <c r="E116" s="158">
        <v>3.58911924</v>
      </c>
      <c r="F116" s="65">
        <f t="shared" si="13"/>
        <v>1.9389775474030865E-2</v>
      </c>
      <c r="G116" s="158">
        <v>3.9537634599999998</v>
      </c>
      <c r="H116" s="65">
        <f t="shared" si="13"/>
        <v>1.8655064405833716E-2</v>
      </c>
      <c r="I116" s="36"/>
      <c r="J116" s="36"/>
      <c r="K116" s="36"/>
      <c r="L116" s="36"/>
      <c r="M116" s="36"/>
      <c r="N116" s="36"/>
      <c r="O116" s="40"/>
    </row>
    <row r="117" spans="2:15" x14ac:dyDescent="0.25">
      <c r="B117" s="109" t="s">
        <v>47</v>
      </c>
      <c r="C117" s="63"/>
      <c r="D117" s="64"/>
      <c r="E117" s="158"/>
      <c r="F117" s="65" t="str">
        <f t="shared" si="13"/>
        <v/>
      </c>
      <c r="G117" s="158"/>
      <c r="H117" s="65" t="str">
        <f t="shared" si="13"/>
        <v/>
      </c>
      <c r="I117" s="36"/>
      <c r="J117" s="36"/>
      <c r="K117" s="36"/>
      <c r="L117" s="36"/>
      <c r="M117" s="36"/>
      <c r="N117" s="36"/>
      <c r="O117" s="40"/>
    </row>
    <row r="118" spans="2:15" x14ac:dyDescent="0.25">
      <c r="B118" s="109" t="s">
        <v>48</v>
      </c>
      <c r="C118" s="63"/>
      <c r="D118" s="64"/>
      <c r="E118" s="158"/>
      <c r="F118" s="65" t="str">
        <f t="shared" si="13"/>
        <v/>
      </c>
      <c r="G118" s="158"/>
      <c r="H118" s="65" t="str">
        <f t="shared" si="13"/>
        <v/>
      </c>
      <c r="I118" s="129"/>
      <c r="J118" s="36"/>
      <c r="K118" s="36"/>
      <c r="L118" s="36"/>
      <c r="M118" s="36"/>
      <c r="N118" s="36"/>
      <c r="O118" s="40"/>
    </row>
    <row r="119" spans="2:15" x14ac:dyDescent="0.25">
      <c r="B119" s="111" t="s">
        <v>49</v>
      </c>
      <c r="C119" s="74"/>
      <c r="D119" s="75"/>
      <c r="E119" s="69">
        <f>SUM(E100:E118)</f>
        <v>185.10370297</v>
      </c>
      <c r="F119" s="76">
        <f t="shared" si="13"/>
        <v>1</v>
      </c>
      <c r="G119" s="69">
        <f>SUM(G100:G118)</f>
        <v>211.94048833000002</v>
      </c>
      <c r="H119" s="76">
        <f t="shared" si="13"/>
        <v>1</v>
      </c>
      <c r="I119" s="130"/>
      <c r="J119" s="36"/>
      <c r="K119" s="36"/>
      <c r="L119" s="36"/>
      <c r="M119" s="36"/>
      <c r="N119" s="36"/>
      <c r="O119" s="40"/>
    </row>
    <row r="120" spans="2:15" x14ac:dyDescent="0.25">
      <c r="B120" s="259" t="s">
        <v>60</v>
      </c>
      <c r="C120" s="260"/>
      <c r="D120" s="260"/>
      <c r="E120" s="260"/>
      <c r="F120" s="260"/>
      <c r="G120" s="260"/>
      <c r="H120" s="260"/>
      <c r="I120" s="130"/>
      <c r="J120" s="36"/>
      <c r="K120" s="36"/>
      <c r="L120" s="36"/>
      <c r="M120" s="36"/>
      <c r="N120" s="36"/>
      <c r="O120" s="40"/>
    </row>
    <row r="121" spans="2:15" x14ac:dyDescent="0.25">
      <c r="B121" s="116"/>
      <c r="C121" s="131"/>
      <c r="D121" s="131"/>
      <c r="E121" s="131"/>
      <c r="F121" s="131"/>
      <c r="G121" s="132"/>
      <c r="H121" s="132"/>
      <c r="I121" s="132"/>
      <c r="J121" s="42"/>
      <c r="K121" s="42"/>
      <c r="L121" s="42"/>
      <c r="M121" s="42"/>
      <c r="N121" s="42"/>
      <c r="O121" s="43"/>
    </row>
    <row r="122" spans="2:15" x14ac:dyDescent="0.2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2:15" x14ac:dyDescent="0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2:15" x14ac:dyDescent="0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2:15" x14ac:dyDescent="0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2:15" x14ac:dyDescent="0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2:15" x14ac:dyDescent="0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2:15" x14ac:dyDescent="0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2:15" x14ac:dyDescent="0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2:15" x14ac:dyDescent="0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2:15" x14ac:dyDescent="0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2:15" x14ac:dyDescent="0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2:15" x14ac:dyDescent="0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2:15" x14ac:dyDescent="0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2:15" x14ac:dyDescent="0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2:15" x14ac:dyDescent="0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2:15" x14ac:dyDescent="0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2:15" x14ac:dyDescent="0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2:15" x14ac:dyDescent="0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2:15" x14ac:dyDescent="0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2:15" x14ac:dyDescent="0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2:15" x14ac:dyDescent="0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2:15" x14ac:dyDescent="0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2:15" x14ac:dyDescent="0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2:15" x14ac:dyDescent="0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2:15" x14ac:dyDescent="0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2:15" x14ac:dyDescent="0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2:15" x14ac:dyDescent="0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2:15" x14ac:dyDescent="0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2:15" x14ac:dyDescent="0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2:15" x14ac:dyDescent="0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2:15" x14ac:dyDescent="0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2:15" x14ac:dyDescent="0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2:15" x14ac:dyDescent="0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2:15" x14ac:dyDescent="0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2:15" x14ac:dyDescent="0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2:15" x14ac:dyDescent="0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2:15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2:15" x14ac:dyDescent="0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2:15" x14ac:dyDescent="0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2:15" x14ac:dyDescent="0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</sheetData>
  <mergeCells count="24">
    <mergeCell ref="B93:H93"/>
    <mergeCell ref="B120:H120"/>
    <mergeCell ref="B1:O2"/>
    <mergeCell ref="D8:L8"/>
    <mergeCell ref="D9:L9"/>
    <mergeCell ref="D10:D11"/>
    <mergeCell ref="C48:G48"/>
    <mergeCell ref="I48:N48"/>
    <mergeCell ref="C49:G49"/>
    <mergeCell ref="I49:N49"/>
    <mergeCell ref="C59:G59"/>
    <mergeCell ref="I64:N64"/>
    <mergeCell ref="E10:G10"/>
    <mergeCell ref="H10:J10"/>
    <mergeCell ref="K10:K11"/>
    <mergeCell ref="L10:L11"/>
    <mergeCell ref="M10:M11"/>
    <mergeCell ref="E41:K41"/>
    <mergeCell ref="D22:M22"/>
    <mergeCell ref="E27:K27"/>
    <mergeCell ref="E28:K28"/>
    <mergeCell ref="E29:E30"/>
    <mergeCell ref="F29:H29"/>
    <mergeCell ref="I29:K2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79" t="s">
        <v>119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2:15" ht="15" customHeight="1" x14ac:dyDescent="0.25"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2:15" x14ac:dyDescent="0.25">
      <c r="B3" s="8" t="str">
        <f>+B7</f>
        <v>1. Presupuesto y Ejecución del Canon y otros, 2017</v>
      </c>
      <c r="C3" s="20"/>
      <c r="D3" s="20"/>
      <c r="E3" s="20"/>
      <c r="F3" s="20"/>
      <c r="G3" s="20"/>
      <c r="H3" s="8" t="str">
        <f>+B46</f>
        <v>3. Transferencias de Canon y otros.</v>
      </c>
      <c r="I3" s="21"/>
      <c r="J3" s="21"/>
      <c r="K3" s="21"/>
      <c r="L3" s="21"/>
      <c r="M3" s="8"/>
      <c r="N3" s="22"/>
      <c r="O3" s="22"/>
    </row>
    <row r="4" spans="2:15" x14ac:dyDescent="0.25">
      <c r="B4" s="8" t="str">
        <f>+B26</f>
        <v>2. Peso del Gasto financiado por Canon y Otros en el Gasto Total</v>
      </c>
      <c r="C4" s="20"/>
      <c r="D4" s="20"/>
      <c r="E4" s="20"/>
      <c r="F4" s="20"/>
      <c r="G4" s="20"/>
      <c r="H4" s="134" t="str">
        <f>+B69</f>
        <v>4. Transferencia de Canon a los Gobiernos Sub Nacionales - Detalle</v>
      </c>
      <c r="I4" s="21"/>
      <c r="J4" s="21"/>
      <c r="K4" s="21"/>
      <c r="L4" s="21"/>
      <c r="M4" s="8"/>
      <c r="N4" s="22"/>
      <c r="O4" s="22"/>
    </row>
    <row r="5" spans="2:15" x14ac:dyDescent="0.25">
      <c r="B5" s="8"/>
      <c r="C5" s="20"/>
      <c r="D5" s="20"/>
      <c r="E5" s="20"/>
      <c r="F5" s="20"/>
      <c r="G5" s="20"/>
      <c r="H5" s="8"/>
      <c r="I5" s="21"/>
      <c r="J5" s="21"/>
      <c r="K5" s="21"/>
      <c r="L5" s="21"/>
      <c r="M5" s="8"/>
      <c r="N5" s="22"/>
      <c r="O5" s="22"/>
    </row>
    <row r="6" spans="2:15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x14ac:dyDescent="0.25">
      <c r="B7" s="81" t="s">
        <v>53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</row>
    <row r="8" spans="2:15" x14ac:dyDescent="0.25">
      <c r="B8" s="84"/>
      <c r="C8" s="37"/>
      <c r="D8" s="262" t="s">
        <v>54</v>
      </c>
      <c r="E8" s="262"/>
      <c r="F8" s="262"/>
      <c r="G8" s="262"/>
      <c r="H8" s="262"/>
      <c r="I8" s="262"/>
      <c r="J8" s="262"/>
      <c r="K8" s="262"/>
      <c r="L8" s="262"/>
      <c r="M8" s="37"/>
      <c r="N8" s="37"/>
      <c r="O8" s="85"/>
    </row>
    <row r="9" spans="2:15" ht="15" customHeight="1" x14ac:dyDescent="0.25">
      <c r="B9" s="86"/>
      <c r="C9" s="10"/>
      <c r="D9" s="261" t="s">
        <v>105</v>
      </c>
      <c r="E9" s="261"/>
      <c r="F9" s="261"/>
      <c r="G9" s="261"/>
      <c r="H9" s="261"/>
      <c r="I9" s="261"/>
      <c r="J9" s="261"/>
      <c r="K9" s="261"/>
      <c r="L9" s="261"/>
      <c r="M9" s="37"/>
      <c r="N9" s="37"/>
      <c r="O9" s="85"/>
    </row>
    <row r="10" spans="2:15" ht="15" customHeight="1" x14ac:dyDescent="0.25">
      <c r="B10" s="86"/>
      <c r="C10" s="10"/>
      <c r="D10" s="268" t="s">
        <v>2</v>
      </c>
      <c r="E10" s="263" t="s">
        <v>7</v>
      </c>
      <c r="F10" s="264"/>
      <c r="G10" s="265"/>
      <c r="H10" s="277" t="s">
        <v>8</v>
      </c>
      <c r="I10" s="277"/>
      <c r="J10" s="277"/>
      <c r="K10" s="268" t="s">
        <v>9</v>
      </c>
      <c r="L10" s="268" t="s">
        <v>10</v>
      </c>
      <c r="M10" s="269" t="s">
        <v>11</v>
      </c>
      <c r="N10" s="46"/>
      <c r="O10" s="87"/>
    </row>
    <row r="11" spans="2:15" x14ac:dyDescent="0.25">
      <c r="B11" s="86"/>
      <c r="C11" s="10"/>
      <c r="D11" s="268"/>
      <c r="E11" s="218" t="s">
        <v>12</v>
      </c>
      <c r="F11" s="218" t="s">
        <v>13</v>
      </c>
      <c r="G11" s="218" t="s">
        <v>3</v>
      </c>
      <c r="H11" s="218" t="s">
        <v>12</v>
      </c>
      <c r="I11" s="218" t="s">
        <v>13</v>
      </c>
      <c r="J11" s="218" t="s">
        <v>3</v>
      </c>
      <c r="K11" s="268"/>
      <c r="L11" s="268"/>
      <c r="M11" s="269"/>
      <c r="N11" s="37"/>
      <c r="O11" s="85"/>
    </row>
    <row r="12" spans="2:15" ht="15" customHeight="1" x14ac:dyDescent="0.25">
      <c r="B12" s="86"/>
      <c r="C12" s="10"/>
      <c r="D12" s="27">
        <v>2010</v>
      </c>
      <c r="E12" s="96">
        <v>128.63980699999999</v>
      </c>
      <c r="F12" s="96">
        <v>119.95912</v>
      </c>
      <c r="G12" s="97">
        <f>+F12+E12</f>
        <v>248.598927</v>
      </c>
      <c r="H12" s="96">
        <v>44.225136999999997</v>
      </c>
      <c r="I12" s="96">
        <v>82.295437000000007</v>
      </c>
      <c r="J12" s="97">
        <f>+I12+H12</f>
        <v>126.52057400000001</v>
      </c>
      <c r="K12" s="94">
        <f>+H12/E12</f>
        <v>0.34379044893933958</v>
      </c>
      <c r="L12" s="94">
        <f>+I12/F12</f>
        <v>0.68602901555129792</v>
      </c>
      <c r="M12" s="95">
        <f>+J12/G12</f>
        <v>0.50893451362322251</v>
      </c>
      <c r="N12" s="58"/>
      <c r="O12" s="85"/>
    </row>
    <row r="13" spans="2:15" x14ac:dyDescent="0.25">
      <c r="B13" s="86"/>
      <c r="C13" s="10"/>
      <c r="D13" s="27">
        <v>2011</v>
      </c>
      <c r="E13" s="96">
        <v>86.664019999999994</v>
      </c>
      <c r="F13" s="96">
        <v>130.023832</v>
      </c>
      <c r="G13" s="97">
        <f t="shared" ref="G13:G20" si="0">+F13+E13</f>
        <v>216.68785199999999</v>
      </c>
      <c r="H13" s="96">
        <v>49.555332999999997</v>
      </c>
      <c r="I13" s="96">
        <v>59.909745999999998</v>
      </c>
      <c r="J13" s="97">
        <f t="shared" ref="J13:J20" si="1">+I13+H13</f>
        <v>109.465079</v>
      </c>
      <c r="K13" s="94">
        <f t="shared" ref="K13:M20" si="2">+H13/E13</f>
        <v>0.57180976603670131</v>
      </c>
      <c r="L13" s="94">
        <f t="shared" si="2"/>
        <v>0.46075973210818766</v>
      </c>
      <c r="M13" s="95">
        <f t="shared" si="2"/>
        <v>0.50517404639739572</v>
      </c>
      <c r="N13" s="37"/>
      <c r="O13" s="85"/>
    </row>
    <row r="14" spans="2:15" x14ac:dyDescent="0.25">
      <c r="B14" s="86"/>
      <c r="C14" s="10"/>
      <c r="D14" s="27">
        <v>2012</v>
      </c>
      <c r="E14" s="96">
        <v>47.539248999999998</v>
      </c>
      <c r="F14" s="96">
        <v>212.501352</v>
      </c>
      <c r="G14" s="97">
        <f t="shared" si="0"/>
        <v>260.04060099999998</v>
      </c>
      <c r="H14" s="96">
        <v>20.177489000000001</v>
      </c>
      <c r="I14" s="96">
        <v>128.06674000000001</v>
      </c>
      <c r="J14" s="97">
        <f t="shared" si="1"/>
        <v>148.24422900000002</v>
      </c>
      <c r="K14" s="94">
        <f t="shared" si="2"/>
        <v>0.42443853078116572</v>
      </c>
      <c r="L14" s="94">
        <f t="shared" si="2"/>
        <v>0.60266317740886666</v>
      </c>
      <c r="M14" s="95">
        <f t="shared" si="2"/>
        <v>0.57008108899117649</v>
      </c>
      <c r="N14" s="37"/>
      <c r="O14" s="85"/>
    </row>
    <row r="15" spans="2:15" x14ac:dyDescent="0.25">
      <c r="B15" s="86"/>
      <c r="C15" s="10"/>
      <c r="D15" s="27">
        <v>2013</v>
      </c>
      <c r="E15" s="96">
        <v>29.859483000000001</v>
      </c>
      <c r="F15" s="96">
        <v>166.729782</v>
      </c>
      <c r="G15" s="97">
        <f t="shared" si="0"/>
        <v>196.58926500000001</v>
      </c>
      <c r="H15" s="96">
        <v>17.541636</v>
      </c>
      <c r="I15" s="96">
        <v>104.779138</v>
      </c>
      <c r="J15" s="97">
        <f t="shared" si="1"/>
        <v>122.320774</v>
      </c>
      <c r="K15" s="94">
        <f t="shared" si="2"/>
        <v>0.58747286414838462</v>
      </c>
      <c r="L15" s="94">
        <f t="shared" si="2"/>
        <v>0.62843684399467403</v>
      </c>
      <c r="M15" s="95">
        <f t="shared" si="2"/>
        <v>0.62221492104362863</v>
      </c>
      <c r="N15" s="37"/>
      <c r="O15" s="85"/>
    </row>
    <row r="16" spans="2:15" x14ac:dyDescent="0.25">
      <c r="B16" s="86"/>
      <c r="C16" s="10"/>
      <c r="D16" s="27">
        <v>2014</v>
      </c>
      <c r="E16" s="96">
        <v>7.2909949999999997</v>
      </c>
      <c r="F16" s="96">
        <v>239.69122400000001</v>
      </c>
      <c r="G16" s="97">
        <f t="shared" si="0"/>
        <v>246.98221900000001</v>
      </c>
      <c r="H16" s="96">
        <v>2.1059239999999999</v>
      </c>
      <c r="I16" s="96">
        <v>151.54123100000001</v>
      </c>
      <c r="J16" s="97">
        <f t="shared" si="1"/>
        <v>153.647155</v>
      </c>
      <c r="K16" s="94">
        <f t="shared" si="2"/>
        <v>0.28883904048761522</v>
      </c>
      <c r="L16" s="94">
        <f t="shared" si="2"/>
        <v>0.63223520857818305</v>
      </c>
      <c r="M16" s="95">
        <f t="shared" si="2"/>
        <v>0.6220980426125331</v>
      </c>
      <c r="N16" s="37"/>
      <c r="O16" s="85"/>
    </row>
    <row r="17" spans="2:15" x14ac:dyDescent="0.25">
      <c r="B17" s="86"/>
      <c r="C17" s="10"/>
      <c r="D17" s="27">
        <v>2015</v>
      </c>
      <c r="E17" s="96">
        <v>21.477727999999999</v>
      </c>
      <c r="F17" s="96">
        <v>220.74768800000001</v>
      </c>
      <c r="G17" s="97">
        <f t="shared" si="0"/>
        <v>242.225416</v>
      </c>
      <c r="H17" s="96">
        <v>16.124790000000001</v>
      </c>
      <c r="I17" s="96">
        <v>116.206675</v>
      </c>
      <c r="J17" s="97">
        <f t="shared" si="1"/>
        <v>132.33146500000001</v>
      </c>
      <c r="K17" s="94">
        <f t="shared" si="2"/>
        <v>0.7507679583240835</v>
      </c>
      <c r="L17" s="94">
        <f t="shared" si="2"/>
        <v>0.52642306722596344</v>
      </c>
      <c r="M17" s="95">
        <f t="shared" si="2"/>
        <v>0.54631535858318026</v>
      </c>
      <c r="N17" s="37"/>
      <c r="O17" s="85"/>
    </row>
    <row r="18" spans="2:15" x14ac:dyDescent="0.25">
      <c r="B18" s="86"/>
      <c r="C18" s="10"/>
      <c r="D18" s="27">
        <v>2016</v>
      </c>
      <c r="E18" s="96">
        <v>14.257576</v>
      </c>
      <c r="F18" s="96">
        <v>214.9948</v>
      </c>
      <c r="G18" s="97">
        <f t="shared" si="0"/>
        <v>229.252376</v>
      </c>
      <c r="H18" s="96">
        <v>12.207362</v>
      </c>
      <c r="I18" s="96">
        <v>148.39291800000001</v>
      </c>
      <c r="J18" s="97">
        <f t="shared" si="1"/>
        <v>160.60028</v>
      </c>
      <c r="K18" s="94">
        <f t="shared" si="2"/>
        <v>0.85620178352898135</v>
      </c>
      <c r="L18" s="94">
        <f t="shared" si="2"/>
        <v>0.69021631220848134</v>
      </c>
      <c r="M18" s="95">
        <f t="shared" si="2"/>
        <v>0.70053921709409017</v>
      </c>
      <c r="N18" s="37"/>
      <c r="O18" s="85"/>
    </row>
    <row r="19" spans="2:15" x14ac:dyDescent="0.25">
      <c r="B19" s="86"/>
      <c r="C19" s="10"/>
      <c r="D19" s="27">
        <v>2017</v>
      </c>
      <c r="E19" s="96">
        <v>10.168899</v>
      </c>
      <c r="F19" s="96">
        <v>211.76625100000001</v>
      </c>
      <c r="G19" s="97">
        <f t="shared" si="0"/>
        <v>221.93515000000002</v>
      </c>
      <c r="H19" s="96">
        <v>6.4625620000000001</v>
      </c>
      <c r="I19" s="96">
        <v>104.49638400000001</v>
      </c>
      <c r="J19" s="97">
        <f t="shared" si="1"/>
        <v>110.95894600000001</v>
      </c>
      <c r="K19" s="94">
        <f t="shared" si="2"/>
        <v>0.63552229203967903</v>
      </c>
      <c r="L19" s="94">
        <f t="shared" si="2"/>
        <v>0.49345154625228738</v>
      </c>
      <c r="M19" s="95">
        <f t="shared" si="2"/>
        <v>0.49996111927290471</v>
      </c>
      <c r="N19" s="37"/>
      <c r="O19" s="85"/>
    </row>
    <row r="20" spans="2:15" x14ac:dyDescent="0.25">
      <c r="B20" s="86"/>
      <c r="C20" s="10"/>
      <c r="D20" s="27" t="s">
        <v>55</v>
      </c>
      <c r="E20" s="96">
        <v>4.8776260000000002</v>
      </c>
      <c r="F20" s="96">
        <v>172.67896999999999</v>
      </c>
      <c r="G20" s="97">
        <f t="shared" si="0"/>
        <v>177.55659599999998</v>
      </c>
      <c r="H20" s="96">
        <v>0.18895000000000001</v>
      </c>
      <c r="I20" s="96">
        <v>19.389875</v>
      </c>
      <c r="J20" s="97">
        <f t="shared" si="1"/>
        <v>19.578824999999998</v>
      </c>
      <c r="K20" s="94">
        <f t="shared" si="2"/>
        <v>3.8738107431771113E-2</v>
      </c>
      <c r="L20" s="94">
        <f t="shared" si="2"/>
        <v>0.11228857225636683</v>
      </c>
      <c r="M20" s="95">
        <f t="shared" si="2"/>
        <v>0.11026808038153649</v>
      </c>
      <c r="N20" s="37"/>
      <c r="O20" s="85"/>
    </row>
    <row r="21" spans="2:15" x14ac:dyDescent="0.25">
      <c r="B21" s="86"/>
      <c r="C21" s="10"/>
      <c r="D21" s="48" t="s">
        <v>104</v>
      </c>
      <c r="E21" s="215"/>
      <c r="F21" s="215"/>
      <c r="G21" s="215"/>
      <c r="H21" s="215"/>
      <c r="I21" s="48"/>
      <c r="J21" s="50"/>
      <c r="K21" s="50"/>
      <c r="L21" s="50"/>
      <c r="M21" s="52"/>
      <c r="N21" s="37"/>
      <c r="O21" s="85"/>
    </row>
    <row r="22" spans="2:15" ht="15" customHeight="1" x14ac:dyDescent="0.25">
      <c r="B22" s="84"/>
      <c r="C22" s="53"/>
      <c r="D22" s="243" t="s">
        <v>56</v>
      </c>
      <c r="E22" s="243"/>
      <c r="F22" s="243"/>
      <c r="G22" s="243"/>
      <c r="H22" s="243"/>
      <c r="I22" s="243"/>
      <c r="J22" s="243"/>
      <c r="K22" s="243"/>
      <c r="L22" s="243"/>
      <c r="M22" s="243"/>
      <c r="N22" s="37"/>
      <c r="O22" s="85"/>
    </row>
    <row r="23" spans="2:15" x14ac:dyDescent="0.25">
      <c r="B23" s="88"/>
      <c r="C23" s="89"/>
      <c r="D23" s="89"/>
      <c r="E23" s="89"/>
      <c r="F23" s="89"/>
      <c r="G23" s="89"/>
      <c r="H23" s="90"/>
      <c r="I23" s="90"/>
      <c r="J23" s="91"/>
      <c r="K23" s="91"/>
      <c r="L23" s="91"/>
      <c r="M23" s="91"/>
      <c r="N23" s="91"/>
      <c r="O23" s="92"/>
    </row>
    <row r="24" spans="2:15" x14ac:dyDescent="0.25">
      <c r="B24" s="46"/>
      <c r="C24" s="46"/>
      <c r="D24" s="46"/>
      <c r="E24" s="46"/>
      <c r="F24" s="46"/>
      <c r="G24" s="46"/>
      <c r="H24" s="37"/>
      <c r="I24" s="37"/>
      <c r="J24" s="19"/>
      <c r="K24" s="19"/>
      <c r="L24" s="19"/>
      <c r="M24" s="19"/>
      <c r="N24" s="19"/>
      <c r="O24" s="19"/>
    </row>
    <row r="25" spans="2:15" x14ac:dyDescent="0.25">
      <c r="B25" s="46"/>
      <c r="C25" s="46"/>
      <c r="D25" s="46"/>
      <c r="E25" s="46"/>
      <c r="F25" s="46"/>
      <c r="G25" s="46"/>
      <c r="H25" s="37"/>
      <c r="I25" s="37"/>
      <c r="J25" s="19"/>
      <c r="K25" s="19"/>
      <c r="L25" s="19"/>
      <c r="M25" s="19"/>
      <c r="N25" s="19"/>
      <c r="O25" s="19"/>
    </row>
    <row r="26" spans="2:15" x14ac:dyDescent="0.25">
      <c r="B26" s="81" t="s">
        <v>4</v>
      </c>
      <c r="C26" s="82"/>
      <c r="D26" s="82"/>
      <c r="E26" s="82"/>
      <c r="F26" s="82"/>
      <c r="G26" s="82"/>
      <c r="H26" s="82"/>
      <c r="I26" s="82"/>
      <c r="J26" s="98"/>
      <c r="K26" s="98"/>
      <c r="L26" s="98"/>
      <c r="M26" s="98"/>
      <c r="N26" s="98"/>
      <c r="O26" s="99"/>
    </row>
    <row r="27" spans="2:15" x14ac:dyDescent="0.25">
      <c r="B27" s="24"/>
      <c r="C27" s="37"/>
      <c r="D27" s="37"/>
      <c r="E27" s="267" t="s">
        <v>57</v>
      </c>
      <c r="F27" s="267"/>
      <c r="G27" s="267"/>
      <c r="H27" s="267"/>
      <c r="I27" s="267"/>
      <c r="J27" s="267"/>
      <c r="K27" s="267"/>
      <c r="L27" s="10"/>
      <c r="M27" s="10"/>
      <c r="N27" s="10"/>
      <c r="O27" s="100"/>
    </row>
    <row r="28" spans="2:15" x14ac:dyDescent="0.25">
      <c r="B28" s="24"/>
      <c r="C28" s="26"/>
      <c r="D28" s="26"/>
      <c r="E28" s="266" t="s">
        <v>6</v>
      </c>
      <c r="F28" s="266"/>
      <c r="G28" s="266"/>
      <c r="H28" s="266"/>
      <c r="I28" s="266"/>
      <c r="J28" s="266"/>
      <c r="K28" s="266"/>
      <c r="L28" s="10"/>
      <c r="M28" s="10"/>
      <c r="N28" s="10"/>
      <c r="O28" s="100"/>
    </row>
    <row r="29" spans="2:15" x14ac:dyDescent="0.25">
      <c r="B29" s="24"/>
      <c r="C29" s="26"/>
      <c r="D29" s="26"/>
      <c r="E29" s="270" t="s">
        <v>2</v>
      </c>
      <c r="F29" s="271" t="s">
        <v>14</v>
      </c>
      <c r="G29" s="272"/>
      <c r="H29" s="273"/>
      <c r="I29" s="274" t="s">
        <v>58</v>
      </c>
      <c r="J29" s="275"/>
      <c r="K29" s="276"/>
      <c r="L29" s="10"/>
      <c r="M29" s="10"/>
      <c r="N29" s="10"/>
      <c r="O29" s="100"/>
    </row>
    <row r="30" spans="2:15" x14ac:dyDescent="0.25">
      <c r="B30" s="24"/>
      <c r="C30" s="26"/>
      <c r="D30" s="26"/>
      <c r="E30" s="270"/>
      <c r="F30" s="45" t="s">
        <v>12</v>
      </c>
      <c r="G30" s="45" t="s">
        <v>13</v>
      </c>
      <c r="H30" s="45" t="s">
        <v>3</v>
      </c>
      <c r="I30" s="45" t="s">
        <v>12</v>
      </c>
      <c r="J30" s="45" t="s">
        <v>13</v>
      </c>
      <c r="K30" s="45" t="s">
        <v>3</v>
      </c>
      <c r="L30" s="10"/>
      <c r="M30" s="10"/>
      <c r="N30" s="10"/>
      <c r="O30" s="100"/>
    </row>
    <row r="31" spans="2:15" x14ac:dyDescent="0.25">
      <c r="B31" s="24"/>
      <c r="C31" s="26"/>
      <c r="D31" s="26"/>
      <c r="E31" s="47">
        <v>2010</v>
      </c>
      <c r="F31" s="104">
        <v>459.22225200000003</v>
      </c>
      <c r="G31" s="104">
        <v>359.732034</v>
      </c>
      <c r="H31" s="105">
        <f>+G31+F31</f>
        <v>818.95428600000002</v>
      </c>
      <c r="I31" s="54">
        <f t="shared" ref="I31:K39" si="3">+H12/F31</f>
        <v>9.6304429516189893E-2</v>
      </c>
      <c r="J31" s="54">
        <f t="shared" si="3"/>
        <v>0.22876872010792346</v>
      </c>
      <c r="K31" s="55">
        <f t="shared" si="3"/>
        <v>0.15449039850314675</v>
      </c>
      <c r="L31" s="10"/>
      <c r="M31" s="10"/>
      <c r="N31" s="10"/>
      <c r="O31" s="100"/>
    </row>
    <row r="32" spans="2:15" ht="15" customHeight="1" x14ac:dyDescent="0.25">
      <c r="B32" s="24"/>
      <c r="C32" s="26"/>
      <c r="D32" s="26"/>
      <c r="E32" s="47">
        <v>2011</v>
      </c>
      <c r="F32" s="104">
        <v>577.84241599999996</v>
      </c>
      <c r="G32" s="104">
        <v>394.36357600000002</v>
      </c>
      <c r="H32" s="105">
        <f t="shared" ref="H32:H39" si="4">+G32+F32</f>
        <v>972.20599199999992</v>
      </c>
      <c r="I32" s="54">
        <f t="shared" si="3"/>
        <v>8.5759251359630209E-2</v>
      </c>
      <c r="J32" s="54">
        <f t="shared" si="3"/>
        <v>0.15191500849966932</v>
      </c>
      <c r="K32" s="55">
        <f t="shared" si="3"/>
        <v>0.11259453233240307</v>
      </c>
      <c r="L32" s="10"/>
      <c r="M32" s="10"/>
      <c r="N32" s="10"/>
      <c r="O32" s="100"/>
    </row>
    <row r="33" spans="2:15" x14ac:dyDescent="0.25">
      <c r="B33" s="24"/>
      <c r="C33" s="26"/>
      <c r="D33" s="26"/>
      <c r="E33" s="47">
        <v>2012</v>
      </c>
      <c r="F33" s="104">
        <v>760.90916900000002</v>
      </c>
      <c r="G33" s="104">
        <v>598.74075600000003</v>
      </c>
      <c r="H33" s="105">
        <f t="shared" si="4"/>
        <v>1359.6499250000002</v>
      </c>
      <c r="I33" s="54">
        <f t="shared" si="3"/>
        <v>2.6517605283318646E-2</v>
      </c>
      <c r="J33" s="54">
        <f t="shared" si="3"/>
        <v>0.21389347345514592</v>
      </c>
      <c r="K33" s="55">
        <f t="shared" si="3"/>
        <v>0.1090311750651551</v>
      </c>
      <c r="L33" s="10"/>
      <c r="M33" s="10"/>
      <c r="N33" s="10"/>
      <c r="O33" s="100"/>
    </row>
    <row r="34" spans="2:15" x14ac:dyDescent="0.25">
      <c r="B34" s="24"/>
      <c r="C34" s="26"/>
      <c r="D34" s="26"/>
      <c r="E34" s="47">
        <v>2013</v>
      </c>
      <c r="F34" s="104">
        <v>795.78501700000004</v>
      </c>
      <c r="G34" s="104">
        <v>672.27624400000002</v>
      </c>
      <c r="H34" s="105">
        <f t="shared" si="4"/>
        <v>1468.0612610000001</v>
      </c>
      <c r="I34" s="54">
        <f t="shared" si="3"/>
        <v>2.2043184560234061E-2</v>
      </c>
      <c r="J34" s="54">
        <f t="shared" si="3"/>
        <v>0.15585726691243904</v>
      </c>
      <c r="K34" s="55">
        <f t="shared" si="3"/>
        <v>8.3321300854079267E-2</v>
      </c>
      <c r="L34" s="10"/>
      <c r="M34" s="10"/>
      <c r="N34" s="10"/>
      <c r="O34" s="100"/>
    </row>
    <row r="35" spans="2:15" x14ac:dyDescent="0.25">
      <c r="B35" s="24"/>
      <c r="C35" s="26"/>
      <c r="D35" s="26"/>
      <c r="E35" s="47">
        <v>2014</v>
      </c>
      <c r="F35" s="104">
        <v>863.12146399999995</v>
      </c>
      <c r="G35" s="104">
        <v>664.67679699999997</v>
      </c>
      <c r="H35" s="105">
        <f t="shared" si="4"/>
        <v>1527.7982609999999</v>
      </c>
      <c r="I35" s="54">
        <f t="shared" si="3"/>
        <v>2.4398929789562042E-3</v>
      </c>
      <c r="J35" s="54">
        <f t="shared" si="3"/>
        <v>0.22799235911946542</v>
      </c>
      <c r="K35" s="55">
        <f t="shared" si="3"/>
        <v>0.10056769857784253</v>
      </c>
      <c r="L35" s="10"/>
      <c r="M35" s="10"/>
      <c r="N35" s="10"/>
      <c r="O35" s="100"/>
    </row>
    <row r="36" spans="2:15" x14ac:dyDescent="0.25">
      <c r="B36" s="24"/>
      <c r="C36" s="26"/>
      <c r="D36" s="26"/>
      <c r="E36" s="47">
        <v>2015</v>
      </c>
      <c r="F36" s="104">
        <v>894.25446999999997</v>
      </c>
      <c r="G36" s="104">
        <v>591.43268999999998</v>
      </c>
      <c r="H36" s="105">
        <f t="shared" si="4"/>
        <v>1485.6871599999999</v>
      </c>
      <c r="I36" s="54">
        <f t="shared" si="3"/>
        <v>1.8031545316178291E-2</v>
      </c>
      <c r="J36" s="54">
        <f t="shared" si="3"/>
        <v>0.19648334791910135</v>
      </c>
      <c r="K36" s="55">
        <f t="shared" si="3"/>
        <v>8.9070881517209863E-2</v>
      </c>
      <c r="L36" s="37"/>
      <c r="M36" s="56"/>
      <c r="N36" s="37"/>
      <c r="O36" s="85"/>
    </row>
    <row r="37" spans="2:15" x14ac:dyDescent="0.25">
      <c r="B37" s="24"/>
      <c r="C37" s="26"/>
      <c r="D37" s="26"/>
      <c r="E37" s="47">
        <v>2016</v>
      </c>
      <c r="F37" s="104">
        <v>953.92529999999999</v>
      </c>
      <c r="G37" s="104">
        <v>722.27846999999997</v>
      </c>
      <c r="H37" s="105">
        <f t="shared" si="4"/>
        <v>1676.2037700000001</v>
      </c>
      <c r="I37" s="54">
        <f t="shared" si="3"/>
        <v>1.2796978966801698E-2</v>
      </c>
      <c r="J37" s="54">
        <f t="shared" si="3"/>
        <v>0.20545111638174679</v>
      </c>
      <c r="K37" s="55">
        <f t="shared" si="3"/>
        <v>9.5811907164485136E-2</v>
      </c>
      <c r="L37" s="37"/>
      <c r="M37" s="56"/>
      <c r="N37" s="37"/>
      <c r="O37" s="85"/>
    </row>
    <row r="38" spans="2:15" x14ac:dyDescent="0.25">
      <c r="B38" s="24"/>
      <c r="C38" s="26"/>
      <c r="D38" s="26"/>
      <c r="E38" s="47">
        <v>2017</v>
      </c>
      <c r="F38" s="104">
        <v>1029.417588</v>
      </c>
      <c r="G38" s="104">
        <v>829.058223</v>
      </c>
      <c r="H38" s="105">
        <f t="shared" si="4"/>
        <v>1858.475811</v>
      </c>
      <c r="I38" s="54">
        <f t="shared" si="3"/>
        <v>6.2778818579890053E-3</v>
      </c>
      <c r="J38" s="54">
        <f t="shared" si="3"/>
        <v>0.12604227435544055</v>
      </c>
      <c r="K38" s="55">
        <f t="shared" si="3"/>
        <v>5.9704272363004678E-2</v>
      </c>
      <c r="L38" s="37"/>
      <c r="M38" s="56"/>
      <c r="N38" s="37"/>
      <c r="O38" s="85"/>
    </row>
    <row r="39" spans="2:15" x14ac:dyDescent="0.25">
      <c r="B39" s="24"/>
      <c r="C39" s="26"/>
      <c r="D39" s="26"/>
      <c r="E39" s="47" t="s">
        <v>55</v>
      </c>
      <c r="F39" s="104">
        <v>237.095707</v>
      </c>
      <c r="G39" s="104">
        <v>127.01224000000001</v>
      </c>
      <c r="H39" s="105">
        <f t="shared" si="4"/>
        <v>364.10794700000002</v>
      </c>
      <c r="I39" s="54">
        <f t="shared" si="3"/>
        <v>7.969355598665479E-4</v>
      </c>
      <c r="J39" s="54">
        <f t="shared" si="3"/>
        <v>0.15266146790262103</v>
      </c>
      <c r="K39" s="55">
        <f t="shared" si="3"/>
        <v>5.3772034258840272E-2</v>
      </c>
      <c r="L39" s="58"/>
      <c r="M39" s="56"/>
      <c r="N39" s="56"/>
      <c r="O39" s="101"/>
    </row>
    <row r="40" spans="2:15" ht="15" customHeight="1" x14ac:dyDescent="0.25">
      <c r="B40" s="24"/>
      <c r="C40" s="26"/>
      <c r="D40" s="26"/>
      <c r="E40" s="48" t="s">
        <v>104</v>
      </c>
      <c r="F40" s="57"/>
      <c r="G40" s="57"/>
      <c r="H40" s="57"/>
      <c r="I40" s="57"/>
      <c r="J40" s="57"/>
      <c r="K40" s="57"/>
      <c r="L40" s="52"/>
      <c r="M40" s="52"/>
      <c r="N40" s="56"/>
      <c r="O40" s="101"/>
    </row>
    <row r="41" spans="2:15" x14ac:dyDescent="0.25">
      <c r="B41" s="28"/>
      <c r="C41" s="46"/>
      <c r="D41" s="46"/>
      <c r="E41" s="260" t="s">
        <v>15</v>
      </c>
      <c r="F41" s="260"/>
      <c r="G41" s="260"/>
      <c r="H41" s="260"/>
      <c r="I41" s="260"/>
      <c r="J41" s="260"/>
      <c r="K41" s="260"/>
      <c r="L41" s="46"/>
      <c r="M41" s="46"/>
      <c r="N41" s="46"/>
      <c r="O41" s="87"/>
    </row>
    <row r="42" spans="2:15" x14ac:dyDescent="0.25">
      <c r="B42" s="84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85"/>
    </row>
    <row r="43" spans="2:15" x14ac:dyDescent="0.25">
      <c r="B43" s="102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3"/>
    </row>
    <row r="44" spans="2:15" x14ac:dyDescent="0.25">
      <c r="B44" s="37"/>
      <c r="C44" s="216"/>
      <c r="D44" s="216"/>
      <c r="E44" s="216"/>
      <c r="F44" s="216"/>
      <c r="G44" s="216"/>
      <c r="H44" s="216"/>
      <c r="I44" s="216"/>
      <c r="J44" s="37"/>
      <c r="K44" s="216"/>
      <c r="L44" s="216"/>
      <c r="M44" s="216"/>
      <c r="N44" s="216"/>
      <c r="O44" s="216"/>
    </row>
    <row r="45" spans="2:15" x14ac:dyDescent="0.25">
      <c r="B45" s="37"/>
      <c r="C45" s="216"/>
      <c r="D45" s="216"/>
      <c r="E45" s="216"/>
      <c r="F45" s="216"/>
      <c r="G45" s="216"/>
      <c r="H45" s="216"/>
      <c r="I45" s="216"/>
      <c r="J45" s="37"/>
      <c r="K45" s="216"/>
      <c r="L45" s="216"/>
      <c r="M45" s="216"/>
      <c r="N45" s="216"/>
      <c r="O45" s="216"/>
    </row>
    <row r="46" spans="2:15" x14ac:dyDescent="0.25">
      <c r="B46" s="81" t="s">
        <v>5</v>
      </c>
      <c r="C46" s="106"/>
      <c r="D46" s="106"/>
      <c r="E46" s="106"/>
      <c r="F46" s="106"/>
      <c r="G46" s="106"/>
      <c r="H46" s="112"/>
      <c r="I46" s="112"/>
      <c r="J46" s="112"/>
      <c r="K46" s="112"/>
      <c r="L46" s="112"/>
      <c r="M46" s="112"/>
      <c r="N46" s="112"/>
      <c r="O46" s="107"/>
    </row>
    <row r="47" spans="2:15" x14ac:dyDescent="0.25">
      <c r="B47" s="28"/>
      <c r="C47" s="46"/>
      <c r="D47" s="46"/>
      <c r="E47" s="46"/>
      <c r="F47" s="46"/>
      <c r="G47" s="23"/>
      <c r="H47" s="26"/>
      <c r="I47" s="26"/>
      <c r="J47" s="26"/>
      <c r="K47" s="26"/>
      <c r="L47" s="46"/>
      <c r="M47" s="46"/>
      <c r="N47" s="46"/>
      <c r="O47" s="85"/>
    </row>
    <row r="48" spans="2:15" x14ac:dyDescent="0.25">
      <c r="B48" s="28"/>
      <c r="C48" s="267" t="s">
        <v>59</v>
      </c>
      <c r="D48" s="267"/>
      <c r="E48" s="267"/>
      <c r="F48" s="267"/>
      <c r="G48" s="267"/>
      <c r="H48" s="26"/>
      <c r="I48" s="267" t="s">
        <v>61</v>
      </c>
      <c r="J48" s="267"/>
      <c r="K48" s="267"/>
      <c r="L48" s="267"/>
      <c r="M48" s="267"/>
      <c r="N48" s="267"/>
      <c r="O48" s="85"/>
    </row>
    <row r="49" spans="2:15" x14ac:dyDescent="0.25">
      <c r="B49" s="28"/>
      <c r="C49" s="267" t="s">
        <v>6</v>
      </c>
      <c r="D49" s="267"/>
      <c r="E49" s="267"/>
      <c r="F49" s="267"/>
      <c r="G49" s="267"/>
      <c r="H49" s="26"/>
      <c r="I49" s="267" t="s">
        <v>18</v>
      </c>
      <c r="J49" s="267"/>
      <c r="K49" s="267"/>
      <c r="L49" s="267"/>
      <c r="M49" s="267"/>
      <c r="N49" s="267"/>
      <c r="O49" s="85"/>
    </row>
    <row r="50" spans="2:15" x14ac:dyDescent="0.25">
      <c r="B50" s="28"/>
      <c r="C50" s="218" t="s">
        <v>2</v>
      </c>
      <c r="D50" s="218" t="s">
        <v>12</v>
      </c>
      <c r="E50" s="218" t="s">
        <v>13</v>
      </c>
      <c r="F50" s="218" t="s">
        <v>3</v>
      </c>
      <c r="G50" s="218" t="s">
        <v>16</v>
      </c>
      <c r="H50" s="23"/>
      <c r="I50" s="144" t="s">
        <v>21</v>
      </c>
      <c r="J50" s="145"/>
      <c r="K50" s="145">
        <v>2016</v>
      </c>
      <c r="L50" s="146" t="s">
        <v>20</v>
      </c>
      <c r="M50" s="146">
        <v>2017</v>
      </c>
      <c r="N50" s="146" t="s">
        <v>20</v>
      </c>
      <c r="O50" s="85"/>
    </row>
    <row r="51" spans="2:15" x14ac:dyDescent="0.25">
      <c r="B51" s="28"/>
      <c r="C51" s="27">
        <v>2010</v>
      </c>
      <c r="D51" s="141">
        <v>44.110915159999998</v>
      </c>
      <c r="E51" s="141">
        <v>92.774083599999997</v>
      </c>
      <c r="F51" s="141">
        <f>+E51+D51</f>
        <v>136.88499876</v>
      </c>
      <c r="G51" s="142">
        <v>2.1007599454717387</v>
      </c>
      <c r="H51" s="23"/>
      <c r="I51" s="110" t="s">
        <v>23</v>
      </c>
      <c r="J51" s="64"/>
      <c r="K51" s="147">
        <f>+K73+K100</f>
        <v>14.986418730000002</v>
      </c>
      <c r="L51" s="148">
        <f>+K51/K53</f>
        <v>0.12806521472440938</v>
      </c>
      <c r="M51" s="147">
        <f>+M73+M100</f>
        <v>31.619600380000001</v>
      </c>
      <c r="N51" s="148">
        <f>+M51/M53</f>
        <v>0.19213689313215671</v>
      </c>
      <c r="O51" s="85"/>
    </row>
    <row r="52" spans="2:15" x14ac:dyDescent="0.25">
      <c r="B52" s="28"/>
      <c r="C52" s="27">
        <v>2011</v>
      </c>
      <c r="D52" s="141">
        <v>54.248706149999997</v>
      </c>
      <c r="E52" s="141">
        <v>99.429945090000004</v>
      </c>
      <c r="F52" s="141">
        <f t="shared" ref="F52:F58" si="5">+E52+D52</f>
        <v>153.67865123999999</v>
      </c>
      <c r="G52" s="142">
        <f>+F52/F51-1</f>
        <v>0.12268438932044146</v>
      </c>
      <c r="H52" s="23"/>
      <c r="I52" s="110" t="s">
        <v>1</v>
      </c>
      <c r="J52" s="64"/>
      <c r="K52" s="147">
        <f>+K74+K101</f>
        <v>102.03535617</v>
      </c>
      <c r="L52" s="148">
        <f>+K52/K53</f>
        <v>0.87193478527559054</v>
      </c>
      <c r="M52" s="147">
        <f>+M74+M101</f>
        <v>132.94848367999998</v>
      </c>
      <c r="N52" s="148">
        <f>+M52/M53</f>
        <v>0.80786310686784324</v>
      </c>
      <c r="O52" s="85"/>
    </row>
    <row r="53" spans="2:15" x14ac:dyDescent="0.25">
      <c r="B53" s="28"/>
      <c r="C53" s="27">
        <v>2012</v>
      </c>
      <c r="D53" s="141">
        <v>33.610786939999997</v>
      </c>
      <c r="E53" s="141">
        <v>139.68199564</v>
      </c>
      <c r="F53" s="141">
        <f t="shared" si="5"/>
        <v>173.29278257999999</v>
      </c>
      <c r="G53" s="142">
        <f t="shared" ref="G53:G58" si="6">+F53/F52-1</f>
        <v>0.12763081392072229</v>
      </c>
      <c r="H53" s="23"/>
      <c r="I53" s="136" t="s">
        <v>3</v>
      </c>
      <c r="J53" s="75"/>
      <c r="K53" s="149">
        <f>+K75+K102</f>
        <v>117.02177490000001</v>
      </c>
      <c r="L53" s="150">
        <f>+L52+L51</f>
        <v>0.99999999999999989</v>
      </c>
      <c r="M53" s="149">
        <f>+M75+M102</f>
        <v>164.56808405999999</v>
      </c>
      <c r="N53" s="150">
        <f>+N52+N51</f>
        <v>1</v>
      </c>
      <c r="O53" s="85"/>
    </row>
    <row r="54" spans="2:15" x14ac:dyDescent="0.25">
      <c r="B54" s="28"/>
      <c r="C54" s="27">
        <v>2013</v>
      </c>
      <c r="D54" s="141">
        <v>11.39702187</v>
      </c>
      <c r="E54" s="141">
        <v>80.918660200000005</v>
      </c>
      <c r="F54" s="141">
        <f t="shared" si="5"/>
        <v>92.315682070000008</v>
      </c>
      <c r="G54" s="143">
        <f t="shared" si="6"/>
        <v>-0.46728489960403974</v>
      </c>
      <c r="H54" s="26"/>
      <c r="I54" s="36"/>
      <c r="J54" s="36"/>
      <c r="K54" s="36"/>
      <c r="L54" s="36"/>
      <c r="M54" s="36"/>
      <c r="N54" s="36"/>
      <c r="O54" s="85"/>
    </row>
    <row r="55" spans="2:15" x14ac:dyDescent="0.25">
      <c r="B55" s="28"/>
      <c r="C55" s="27">
        <v>2014</v>
      </c>
      <c r="D55" s="141">
        <v>5.3106065199999994</v>
      </c>
      <c r="E55" s="141">
        <v>176.57937116999997</v>
      </c>
      <c r="F55" s="141">
        <f t="shared" si="5"/>
        <v>181.88997768999997</v>
      </c>
      <c r="G55" s="143">
        <f t="shared" si="6"/>
        <v>0.97030421713267145</v>
      </c>
      <c r="H55" s="26"/>
      <c r="I55" s="36"/>
      <c r="J55" s="115"/>
      <c r="K55" s="115"/>
      <c r="L55" s="36"/>
      <c r="M55" s="36"/>
      <c r="N55" s="36"/>
      <c r="O55" s="85"/>
    </row>
    <row r="56" spans="2:15" ht="15" customHeight="1" x14ac:dyDescent="0.25">
      <c r="B56" s="24"/>
      <c r="C56" s="27">
        <v>2015</v>
      </c>
      <c r="D56" s="141">
        <v>8.802939949999999</v>
      </c>
      <c r="E56" s="141">
        <v>135.73018485</v>
      </c>
      <c r="F56" s="141">
        <f t="shared" si="5"/>
        <v>144.5331248</v>
      </c>
      <c r="G56" s="142">
        <f t="shared" si="6"/>
        <v>-0.20538159036815251</v>
      </c>
      <c r="H56" s="23"/>
      <c r="I56" s="151" t="s">
        <v>29</v>
      </c>
      <c r="J56" s="78"/>
      <c r="K56" s="219">
        <v>2016</v>
      </c>
      <c r="L56" s="45" t="s">
        <v>20</v>
      </c>
      <c r="M56" s="45">
        <v>2017</v>
      </c>
      <c r="N56" s="45" t="s">
        <v>20</v>
      </c>
      <c r="O56" s="40"/>
    </row>
    <row r="57" spans="2:15" x14ac:dyDescent="0.25">
      <c r="B57" s="24"/>
      <c r="C57" s="27">
        <v>2016</v>
      </c>
      <c r="D57" s="222">
        <f>+E92</f>
        <v>9.03593549</v>
      </c>
      <c r="E57" s="222">
        <f>+E119</f>
        <v>107.98583941</v>
      </c>
      <c r="F57" s="141">
        <f t="shared" si="5"/>
        <v>117.0217749</v>
      </c>
      <c r="G57" s="142">
        <f t="shared" si="6"/>
        <v>-0.19034633021370895</v>
      </c>
      <c r="H57" s="23"/>
      <c r="I57" s="137" t="s">
        <v>31</v>
      </c>
      <c r="J57" s="138"/>
      <c r="K57" s="147">
        <f>+K79+K106</f>
        <v>0</v>
      </c>
      <c r="L57" s="148">
        <f t="shared" ref="L57:L63" si="7">+K57/K$63</f>
        <v>0</v>
      </c>
      <c r="M57" s="147">
        <f>+M79+M106</f>
        <v>0</v>
      </c>
      <c r="N57" s="148">
        <f t="shared" ref="N57:N63" si="8">+M57/M$63</f>
        <v>0</v>
      </c>
      <c r="O57" s="40"/>
    </row>
    <row r="58" spans="2:15" x14ac:dyDescent="0.25">
      <c r="B58" s="114"/>
      <c r="C58" s="27">
        <v>2017</v>
      </c>
      <c r="D58" s="222">
        <f>+G92</f>
        <v>9.5870519500000011</v>
      </c>
      <c r="E58" s="222">
        <f>+G119</f>
        <v>154.98103211</v>
      </c>
      <c r="F58" s="141">
        <f t="shared" si="5"/>
        <v>164.56808405999999</v>
      </c>
      <c r="G58" s="142">
        <f t="shared" si="6"/>
        <v>0.40630309359630123</v>
      </c>
      <c r="H58" s="19"/>
      <c r="I58" s="139" t="s">
        <v>33</v>
      </c>
      <c r="J58" s="140"/>
      <c r="K58" s="147">
        <f>+K80+K107</f>
        <v>0</v>
      </c>
      <c r="L58" s="148">
        <f t="shared" si="7"/>
        <v>0</v>
      </c>
      <c r="M58" s="147">
        <f>+M80+M107</f>
        <v>0</v>
      </c>
      <c r="N58" s="148">
        <f t="shared" si="8"/>
        <v>0</v>
      </c>
      <c r="O58" s="40"/>
    </row>
    <row r="59" spans="2:15" x14ac:dyDescent="0.25">
      <c r="B59" s="114"/>
      <c r="C59" s="260" t="s">
        <v>17</v>
      </c>
      <c r="D59" s="260"/>
      <c r="E59" s="260"/>
      <c r="F59" s="260"/>
      <c r="G59" s="260"/>
      <c r="H59" s="19"/>
      <c r="I59" s="137" t="s">
        <v>35</v>
      </c>
      <c r="J59" s="138"/>
      <c r="K59" s="147">
        <f>+K81+K108</f>
        <v>2.2759970000000001E-2</v>
      </c>
      <c r="L59" s="148">
        <f t="shared" si="7"/>
        <v>1.5187063974422927E-3</v>
      </c>
      <c r="M59" s="147">
        <f>+M81+M108</f>
        <v>3.6311347199999995</v>
      </c>
      <c r="N59" s="148">
        <f t="shared" si="8"/>
        <v>0.11483809650854289</v>
      </c>
      <c r="O59" s="40"/>
    </row>
    <row r="60" spans="2:15" x14ac:dyDescent="0.25">
      <c r="B60" s="114"/>
      <c r="C60" s="217"/>
      <c r="D60" s="217"/>
      <c r="E60" s="217"/>
      <c r="F60" s="217"/>
      <c r="G60" s="217"/>
      <c r="H60" s="19"/>
      <c r="I60" s="110" t="s">
        <v>37</v>
      </c>
      <c r="J60" s="64"/>
      <c r="K60" s="147">
        <f>+K82+K109</f>
        <v>0</v>
      </c>
      <c r="L60" s="148">
        <f t="shared" si="7"/>
        <v>0</v>
      </c>
      <c r="M60" s="147">
        <f>+M82+M109</f>
        <v>0</v>
      </c>
      <c r="N60" s="148">
        <f t="shared" si="8"/>
        <v>0</v>
      </c>
      <c r="O60" s="40"/>
    </row>
    <row r="61" spans="2:15" x14ac:dyDescent="0.25">
      <c r="B61" s="114"/>
      <c r="C61" s="217"/>
      <c r="D61" s="217"/>
      <c r="E61" s="217"/>
      <c r="F61" s="217"/>
      <c r="G61" s="217"/>
      <c r="H61" s="19"/>
      <c r="I61" s="110" t="s">
        <v>41</v>
      </c>
      <c r="J61" s="64"/>
      <c r="K61" s="147">
        <f>+K84+K111</f>
        <v>14.963658760000001</v>
      </c>
      <c r="L61" s="148">
        <f t="shared" si="7"/>
        <v>0.99848129360255777</v>
      </c>
      <c r="M61" s="147">
        <f>+M84+M111</f>
        <v>27.988465660000003</v>
      </c>
      <c r="N61" s="148">
        <f t="shared" si="8"/>
        <v>0.88516190349145718</v>
      </c>
      <c r="O61" s="40"/>
    </row>
    <row r="62" spans="2:15" x14ac:dyDescent="0.25">
      <c r="B62" s="114"/>
      <c r="C62" s="217"/>
      <c r="D62" s="217"/>
      <c r="E62" s="217"/>
      <c r="F62" s="217"/>
      <c r="G62" s="217"/>
      <c r="H62" s="19"/>
      <c r="I62" s="110" t="s">
        <v>39</v>
      </c>
      <c r="J62" s="64"/>
      <c r="K62" s="104">
        <f>+K83+K110</f>
        <v>0</v>
      </c>
      <c r="L62" s="73">
        <f t="shared" si="7"/>
        <v>0</v>
      </c>
      <c r="M62" s="104">
        <f>+M83+M110</f>
        <v>0</v>
      </c>
      <c r="N62" s="73">
        <f t="shared" si="8"/>
        <v>0</v>
      </c>
      <c r="O62" s="40"/>
    </row>
    <row r="63" spans="2:15" x14ac:dyDescent="0.25">
      <c r="B63" s="114"/>
      <c r="C63" s="217"/>
      <c r="D63" s="217"/>
      <c r="E63" s="217"/>
      <c r="F63" s="217"/>
      <c r="G63" s="217"/>
      <c r="H63" s="19"/>
      <c r="I63" s="136" t="s">
        <v>3</v>
      </c>
      <c r="J63" s="75"/>
      <c r="K63" s="149">
        <f>SUM(K57:K62)</f>
        <v>14.98641873</v>
      </c>
      <c r="L63" s="150">
        <f t="shared" si="7"/>
        <v>1</v>
      </c>
      <c r="M63" s="149">
        <f>SUM(M57:M62)</f>
        <v>31.619600380000001</v>
      </c>
      <c r="N63" s="150">
        <f t="shared" si="8"/>
        <v>1</v>
      </c>
      <c r="O63" s="40"/>
    </row>
    <row r="64" spans="2:15" x14ac:dyDescent="0.25">
      <c r="B64" s="114"/>
      <c r="C64" s="217"/>
      <c r="D64" s="217"/>
      <c r="E64" s="217"/>
      <c r="F64" s="217"/>
      <c r="G64" s="217"/>
      <c r="H64" s="10"/>
      <c r="I64" s="260" t="s">
        <v>62</v>
      </c>
      <c r="J64" s="260"/>
      <c r="K64" s="260"/>
      <c r="L64" s="260"/>
      <c r="M64" s="260"/>
      <c r="N64" s="260"/>
      <c r="O64" s="40"/>
    </row>
    <row r="65" spans="2:15" x14ac:dyDescent="0.25">
      <c r="B65" s="114"/>
      <c r="C65" s="217"/>
      <c r="D65" s="217"/>
      <c r="E65" s="217"/>
      <c r="F65" s="217"/>
      <c r="G65" s="217"/>
      <c r="H65" s="19"/>
      <c r="I65" s="19"/>
      <c r="J65" s="19"/>
      <c r="K65" s="19"/>
      <c r="L65" s="36"/>
      <c r="M65" s="36"/>
      <c r="N65" s="36"/>
      <c r="O65" s="40"/>
    </row>
    <row r="66" spans="2:15" x14ac:dyDescent="0.25">
      <c r="B66" s="116"/>
      <c r="C66" s="117"/>
      <c r="D66" s="117"/>
      <c r="E66" s="117"/>
      <c r="F66" s="117"/>
      <c r="G66" s="117"/>
      <c r="H66" s="118"/>
      <c r="I66" s="118"/>
      <c r="J66" s="118"/>
      <c r="K66" s="118"/>
      <c r="L66" s="42"/>
      <c r="M66" s="42"/>
      <c r="N66" s="42"/>
      <c r="O66" s="43"/>
    </row>
    <row r="67" spans="2:15" x14ac:dyDescent="0.25">
      <c r="B67" s="115"/>
      <c r="C67" s="115"/>
      <c r="D67" s="115"/>
      <c r="E67" s="115"/>
      <c r="F67" s="115"/>
      <c r="G67" s="115"/>
      <c r="H67" s="119"/>
      <c r="I67" s="119"/>
      <c r="J67" s="119"/>
      <c r="K67" s="119"/>
      <c r="L67" s="36"/>
      <c r="M67" s="36"/>
      <c r="N67" s="36"/>
      <c r="O67" s="36"/>
    </row>
    <row r="68" spans="2:15" x14ac:dyDescent="0.25">
      <c r="B68" s="115"/>
      <c r="C68" s="115"/>
      <c r="D68" s="115"/>
      <c r="E68" s="115"/>
      <c r="F68" s="115"/>
      <c r="G68" s="115"/>
      <c r="H68" s="119"/>
      <c r="I68" s="119"/>
      <c r="J68" s="119"/>
      <c r="K68" s="119"/>
      <c r="L68" s="36"/>
      <c r="M68" s="36"/>
      <c r="N68" s="36"/>
      <c r="O68" s="36"/>
    </row>
    <row r="69" spans="2:15" x14ac:dyDescent="0.25">
      <c r="B69" s="156" t="s">
        <v>65</v>
      </c>
      <c r="C69" s="157"/>
      <c r="D69" s="157"/>
      <c r="E69" s="157"/>
      <c r="F69" s="157"/>
      <c r="G69" s="157"/>
      <c r="H69" s="113"/>
      <c r="I69" s="113"/>
      <c r="J69" s="113"/>
      <c r="K69" s="113"/>
      <c r="L69" s="120"/>
      <c r="M69" s="120"/>
      <c r="N69" s="120"/>
      <c r="O69" s="121"/>
    </row>
    <row r="70" spans="2:15" x14ac:dyDescent="0.25">
      <c r="B70" s="153" t="s">
        <v>64</v>
      </c>
      <c r="C70" s="154"/>
      <c r="D70" s="154"/>
      <c r="E70" s="155"/>
      <c r="F70" s="155"/>
      <c r="G70" s="155"/>
      <c r="H70" s="119"/>
      <c r="I70" s="119"/>
      <c r="J70" s="119"/>
      <c r="K70" s="119"/>
      <c r="L70" s="36"/>
      <c r="M70" s="36"/>
      <c r="N70" s="36"/>
      <c r="O70" s="40"/>
    </row>
    <row r="71" spans="2:15" x14ac:dyDescent="0.25">
      <c r="B71" s="28" t="s">
        <v>18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40"/>
    </row>
    <row r="72" spans="2:15" x14ac:dyDescent="0.25">
      <c r="B72" s="108" t="s">
        <v>19</v>
      </c>
      <c r="C72" s="61"/>
      <c r="D72" s="62"/>
      <c r="E72" s="45">
        <v>2016</v>
      </c>
      <c r="F72" s="45" t="s">
        <v>20</v>
      </c>
      <c r="G72" s="45">
        <v>2017</v>
      </c>
      <c r="H72" s="45" t="s">
        <v>20</v>
      </c>
      <c r="I72" s="36"/>
      <c r="J72" s="45" t="s">
        <v>21</v>
      </c>
      <c r="K72" s="45">
        <v>2016</v>
      </c>
      <c r="L72" s="45" t="s">
        <v>20</v>
      </c>
      <c r="M72" s="45">
        <v>2017</v>
      </c>
      <c r="N72" s="45" t="s">
        <v>20</v>
      </c>
      <c r="O72" s="40"/>
    </row>
    <row r="73" spans="2:15" x14ac:dyDescent="0.25">
      <c r="B73" s="109" t="s">
        <v>22</v>
      </c>
      <c r="C73" s="63"/>
      <c r="D73" s="64"/>
      <c r="E73" s="158"/>
      <c r="F73" s="65" t="str">
        <f t="shared" ref="F73:F91" si="9">+IF(E73="","",+E73/E$92)</f>
        <v/>
      </c>
      <c r="G73" s="158"/>
      <c r="H73" s="65" t="str">
        <f t="shared" ref="H73:H91" si="10">+IF(G73="","",+G73/G$92)</f>
        <v/>
      </c>
      <c r="I73" s="36"/>
      <c r="J73" s="66" t="s">
        <v>23</v>
      </c>
      <c r="K73" s="67">
        <f>+SUM(E73:E81)</f>
        <v>5.6899300000000002E-3</v>
      </c>
      <c r="L73" s="60">
        <f>+K73/K75</f>
        <v>6.2970015736577597E-4</v>
      </c>
      <c r="M73" s="67">
        <f>+SUM(G73:G81)</f>
        <v>0.90778336000000004</v>
      </c>
      <c r="N73" s="60">
        <f>+M73/M75</f>
        <v>9.4688478244868604E-2</v>
      </c>
      <c r="O73" s="40"/>
    </row>
    <row r="74" spans="2:15" x14ac:dyDescent="0.25">
      <c r="B74" s="109" t="s">
        <v>24</v>
      </c>
      <c r="C74" s="63"/>
      <c r="D74" s="64"/>
      <c r="E74" s="158"/>
      <c r="F74" s="65" t="str">
        <f t="shared" si="9"/>
        <v/>
      </c>
      <c r="G74" s="158"/>
      <c r="H74" s="65" t="str">
        <f t="shared" si="10"/>
        <v/>
      </c>
      <c r="I74" s="36"/>
      <c r="J74" s="59" t="s">
        <v>1</v>
      </c>
      <c r="K74" s="67">
        <f>+SUM(E82:E91)</f>
        <v>9.0302455599999991</v>
      </c>
      <c r="L74" s="60">
        <f>+K74/K75</f>
        <v>0.99937029984263415</v>
      </c>
      <c r="M74" s="67">
        <f>+SUM(G82:G91)</f>
        <v>8.6792685899999995</v>
      </c>
      <c r="N74" s="60">
        <f>+M74/M75</f>
        <v>0.90531152175513141</v>
      </c>
      <c r="O74" s="40"/>
    </row>
    <row r="75" spans="2:15" x14ac:dyDescent="0.25">
      <c r="B75" s="109" t="s">
        <v>25</v>
      </c>
      <c r="C75" s="63"/>
      <c r="D75" s="64"/>
      <c r="E75" s="158"/>
      <c r="F75" s="65" t="str">
        <f t="shared" si="9"/>
        <v/>
      </c>
      <c r="G75" s="158"/>
      <c r="H75" s="65" t="str">
        <f t="shared" si="10"/>
        <v/>
      </c>
      <c r="I75" s="36"/>
      <c r="J75" s="68" t="s">
        <v>3</v>
      </c>
      <c r="K75" s="69">
        <f>SUM(K73:K74)</f>
        <v>9.03593549</v>
      </c>
      <c r="L75" s="70">
        <f>+L74+L73</f>
        <v>0.99999999999999989</v>
      </c>
      <c r="M75" s="69">
        <f>SUM(M73:M74)</f>
        <v>9.5870519499999993</v>
      </c>
      <c r="N75" s="70">
        <f>+N74+N73</f>
        <v>1</v>
      </c>
      <c r="O75" s="40"/>
    </row>
    <row r="76" spans="2:15" x14ac:dyDescent="0.25">
      <c r="B76" s="109" t="s">
        <v>26</v>
      </c>
      <c r="C76" s="63"/>
      <c r="D76" s="64"/>
      <c r="E76" s="158">
        <v>5.6899300000000002E-3</v>
      </c>
      <c r="F76" s="65">
        <f t="shared" si="9"/>
        <v>6.2970015736577597E-4</v>
      </c>
      <c r="G76" s="158">
        <v>0.90778336000000004</v>
      </c>
      <c r="H76" s="65">
        <f t="shared" si="10"/>
        <v>9.468847824486859E-2</v>
      </c>
      <c r="I76" s="36"/>
      <c r="J76" s="36"/>
      <c r="K76" s="36"/>
      <c r="L76" s="36"/>
      <c r="M76" s="36"/>
      <c r="N76" s="36"/>
      <c r="O76" s="40"/>
    </row>
    <row r="77" spans="2:15" x14ac:dyDescent="0.25">
      <c r="B77" s="109" t="s">
        <v>27</v>
      </c>
      <c r="C77" s="63"/>
      <c r="D77" s="64"/>
      <c r="E77" s="158"/>
      <c r="F77" s="65" t="str">
        <f t="shared" si="9"/>
        <v/>
      </c>
      <c r="G77" s="158"/>
      <c r="H77" s="65" t="str">
        <f t="shared" si="10"/>
        <v/>
      </c>
      <c r="I77" s="36"/>
      <c r="J77" s="36"/>
      <c r="K77" s="115"/>
      <c r="L77" s="115"/>
      <c r="M77" s="36"/>
      <c r="N77" s="36"/>
      <c r="O77" s="40"/>
    </row>
    <row r="78" spans="2:15" x14ac:dyDescent="0.25">
      <c r="B78" s="109" t="s">
        <v>28</v>
      </c>
      <c r="C78" s="63"/>
      <c r="D78" s="64"/>
      <c r="E78" s="158"/>
      <c r="F78" s="65" t="str">
        <f t="shared" si="9"/>
        <v/>
      </c>
      <c r="G78" s="158"/>
      <c r="H78" s="65" t="str">
        <f t="shared" si="10"/>
        <v/>
      </c>
      <c r="I78" s="36"/>
      <c r="J78" s="71" t="s">
        <v>29</v>
      </c>
      <c r="K78" s="45">
        <v>2016</v>
      </c>
      <c r="L78" s="45" t="s">
        <v>20</v>
      </c>
      <c r="M78" s="45">
        <v>2017</v>
      </c>
      <c r="N78" s="45" t="s">
        <v>20</v>
      </c>
      <c r="O78" s="40"/>
    </row>
    <row r="79" spans="2:15" x14ac:dyDescent="0.25">
      <c r="B79" s="110" t="s">
        <v>30</v>
      </c>
      <c r="C79" s="63"/>
      <c r="D79" s="64"/>
      <c r="E79" s="158"/>
      <c r="F79" s="65" t="str">
        <f t="shared" si="9"/>
        <v/>
      </c>
      <c r="G79" s="158"/>
      <c r="H79" s="65" t="str">
        <f t="shared" si="10"/>
        <v/>
      </c>
      <c r="I79" s="36"/>
      <c r="J79" s="72" t="s">
        <v>31</v>
      </c>
      <c r="K79" s="67">
        <f>+E73+E74</f>
        <v>0</v>
      </c>
      <c r="L79" s="60">
        <f>+K79/K$85</f>
        <v>0</v>
      </c>
      <c r="M79" s="67">
        <f>+G73+G74</f>
        <v>0</v>
      </c>
      <c r="N79" s="60">
        <f t="shared" ref="N79:N85" si="11">+M79/M$85</f>
        <v>0</v>
      </c>
      <c r="O79" s="40"/>
    </row>
    <row r="80" spans="2:15" x14ac:dyDescent="0.25">
      <c r="B80" s="109" t="s">
        <v>32</v>
      </c>
      <c r="C80" s="63"/>
      <c r="D80" s="64"/>
      <c r="E80" s="158"/>
      <c r="F80" s="65" t="str">
        <f t="shared" si="9"/>
        <v/>
      </c>
      <c r="G80" s="158"/>
      <c r="H80" s="65" t="str">
        <f t="shared" si="10"/>
        <v/>
      </c>
      <c r="I80" s="36"/>
      <c r="J80" s="72" t="s">
        <v>33</v>
      </c>
      <c r="K80" s="67">
        <f>+E75</f>
        <v>0</v>
      </c>
      <c r="L80" s="60">
        <f t="shared" ref="L80:L85" si="12">+K80/K$85</f>
        <v>0</v>
      </c>
      <c r="M80" s="67">
        <f>+G75</f>
        <v>0</v>
      </c>
      <c r="N80" s="60">
        <f t="shared" si="11"/>
        <v>0</v>
      </c>
      <c r="O80" s="40"/>
    </row>
    <row r="81" spans="2:15" x14ac:dyDescent="0.25">
      <c r="B81" s="109" t="s">
        <v>34</v>
      </c>
      <c r="C81" s="63"/>
      <c r="D81" s="64"/>
      <c r="E81" s="158"/>
      <c r="F81" s="65" t="str">
        <f t="shared" si="9"/>
        <v/>
      </c>
      <c r="G81" s="158"/>
      <c r="H81" s="65" t="str">
        <f t="shared" si="10"/>
        <v/>
      </c>
      <c r="I81" s="36"/>
      <c r="J81" s="72" t="s">
        <v>35</v>
      </c>
      <c r="K81" s="67">
        <f>+E76</f>
        <v>5.6899300000000002E-3</v>
      </c>
      <c r="L81" s="60">
        <f t="shared" si="12"/>
        <v>1</v>
      </c>
      <c r="M81" s="67">
        <f>+G76</f>
        <v>0.90778336000000004</v>
      </c>
      <c r="N81" s="60">
        <f t="shared" si="11"/>
        <v>1</v>
      </c>
      <c r="O81" s="40"/>
    </row>
    <row r="82" spans="2:15" x14ac:dyDescent="0.25">
      <c r="B82" s="109" t="s">
        <v>36</v>
      </c>
      <c r="C82" s="63"/>
      <c r="D82" s="64"/>
      <c r="E82" s="158"/>
      <c r="F82" s="65" t="str">
        <f t="shared" si="9"/>
        <v/>
      </c>
      <c r="G82" s="158"/>
      <c r="H82" s="65" t="str">
        <f t="shared" si="10"/>
        <v/>
      </c>
      <c r="I82" s="36"/>
      <c r="J82" s="72" t="s">
        <v>37</v>
      </c>
      <c r="K82" s="67">
        <f>+E77+E78</f>
        <v>0</v>
      </c>
      <c r="L82" s="60">
        <f t="shared" si="12"/>
        <v>0</v>
      </c>
      <c r="M82" s="67">
        <f>+G77+G78</f>
        <v>0</v>
      </c>
      <c r="N82" s="60">
        <f t="shared" si="11"/>
        <v>0</v>
      </c>
      <c r="O82" s="40"/>
    </row>
    <row r="83" spans="2:15" x14ac:dyDescent="0.25">
      <c r="B83" s="109" t="s">
        <v>38</v>
      </c>
      <c r="C83" s="63"/>
      <c r="D83" s="64"/>
      <c r="E83" s="158"/>
      <c r="F83" s="65" t="str">
        <f t="shared" si="9"/>
        <v/>
      </c>
      <c r="G83" s="158"/>
      <c r="H83" s="65" t="str">
        <f t="shared" si="10"/>
        <v/>
      </c>
      <c r="I83" s="36"/>
      <c r="J83" s="73" t="s">
        <v>39</v>
      </c>
      <c r="K83" s="67">
        <f>+E79</f>
        <v>0</v>
      </c>
      <c r="L83" s="60">
        <f t="shared" si="12"/>
        <v>0</v>
      </c>
      <c r="M83" s="67">
        <f>+G79</f>
        <v>0</v>
      </c>
      <c r="N83" s="60">
        <f t="shared" si="11"/>
        <v>0</v>
      </c>
      <c r="O83" s="40"/>
    </row>
    <row r="84" spans="2:15" x14ac:dyDescent="0.25">
      <c r="B84" s="110" t="s">
        <v>40</v>
      </c>
      <c r="C84" s="63"/>
      <c r="D84" s="64"/>
      <c r="E84" s="158"/>
      <c r="F84" s="65" t="str">
        <f t="shared" si="9"/>
        <v/>
      </c>
      <c r="G84" s="158"/>
      <c r="H84" s="65" t="str">
        <f t="shared" si="10"/>
        <v/>
      </c>
      <c r="I84" s="36"/>
      <c r="J84" s="72" t="s">
        <v>41</v>
      </c>
      <c r="K84" s="67">
        <f>+E80+E81</f>
        <v>0</v>
      </c>
      <c r="L84" s="60">
        <f t="shared" si="12"/>
        <v>0</v>
      </c>
      <c r="M84" s="67">
        <f>+G80+G81</f>
        <v>0</v>
      </c>
      <c r="N84" s="60">
        <f t="shared" si="11"/>
        <v>0</v>
      </c>
      <c r="O84" s="40"/>
    </row>
    <row r="85" spans="2:15" x14ac:dyDescent="0.25">
      <c r="B85" s="110" t="s">
        <v>42</v>
      </c>
      <c r="C85" s="63"/>
      <c r="D85" s="64"/>
      <c r="E85" s="158"/>
      <c r="F85" s="65" t="str">
        <f t="shared" si="9"/>
        <v/>
      </c>
      <c r="G85" s="158"/>
      <c r="H85" s="65" t="str">
        <f t="shared" si="10"/>
        <v/>
      </c>
      <c r="I85" s="36"/>
      <c r="J85" s="68" t="s">
        <v>3</v>
      </c>
      <c r="K85" s="69">
        <f>SUM(K79:K84)</f>
        <v>5.6899300000000002E-3</v>
      </c>
      <c r="L85" s="70">
        <f t="shared" si="12"/>
        <v>1</v>
      </c>
      <c r="M85" s="69">
        <f>SUM(M79:M84)</f>
        <v>0.90778336000000004</v>
      </c>
      <c r="N85" s="70">
        <f t="shared" si="11"/>
        <v>1</v>
      </c>
      <c r="O85" s="40"/>
    </row>
    <row r="86" spans="2:15" x14ac:dyDescent="0.25">
      <c r="B86" s="109" t="s">
        <v>43</v>
      </c>
      <c r="C86" s="63"/>
      <c r="D86" s="64"/>
      <c r="E86" s="158"/>
      <c r="F86" s="65" t="str">
        <f t="shared" si="9"/>
        <v/>
      </c>
      <c r="G86" s="158"/>
      <c r="H86" s="65" t="str">
        <f t="shared" si="10"/>
        <v/>
      </c>
      <c r="I86" s="36"/>
      <c r="J86" s="36"/>
      <c r="K86" s="36"/>
      <c r="L86" s="36"/>
      <c r="M86" s="36"/>
      <c r="N86" s="36"/>
      <c r="O86" s="40"/>
    </row>
    <row r="87" spans="2:15" x14ac:dyDescent="0.25">
      <c r="B87" s="109" t="s">
        <v>44</v>
      </c>
      <c r="C87" s="63"/>
      <c r="D87" s="64"/>
      <c r="E87" s="158"/>
      <c r="F87" s="65" t="str">
        <f t="shared" si="9"/>
        <v/>
      </c>
      <c r="G87" s="158"/>
      <c r="H87" s="65" t="str">
        <f t="shared" si="10"/>
        <v/>
      </c>
      <c r="I87" s="36"/>
      <c r="J87" s="36"/>
      <c r="K87" s="36"/>
      <c r="L87" s="36"/>
      <c r="M87" s="36"/>
      <c r="N87" s="36"/>
      <c r="O87" s="40"/>
    </row>
    <row r="88" spans="2:15" x14ac:dyDescent="0.25">
      <c r="B88" s="109" t="s">
        <v>45</v>
      </c>
      <c r="C88" s="63"/>
      <c r="D88" s="64"/>
      <c r="E88" s="158">
        <v>8.7149999999999999</v>
      </c>
      <c r="F88" s="65">
        <f t="shared" si="9"/>
        <v>0.96448231725921718</v>
      </c>
      <c r="G88" s="158">
        <v>7.9866020000000004</v>
      </c>
      <c r="H88" s="65">
        <f t="shared" si="10"/>
        <v>0.83306130410610735</v>
      </c>
      <c r="I88" s="36"/>
      <c r="J88" s="36"/>
      <c r="K88" s="36"/>
      <c r="L88" s="36"/>
      <c r="M88" s="36"/>
      <c r="N88" s="36"/>
      <c r="O88" s="40"/>
    </row>
    <row r="89" spans="2:15" x14ac:dyDescent="0.25">
      <c r="B89" s="109" t="s">
        <v>46</v>
      </c>
      <c r="C89" s="63"/>
      <c r="D89" s="64"/>
      <c r="E89" s="158">
        <v>0.31524555999999998</v>
      </c>
      <c r="F89" s="65">
        <f t="shared" si="9"/>
        <v>3.4887982583417049E-2</v>
      </c>
      <c r="G89" s="158">
        <v>0.69266658999999997</v>
      </c>
      <c r="H89" s="65">
        <f t="shared" si="10"/>
        <v>7.2250217649023993E-2</v>
      </c>
      <c r="I89" s="36"/>
      <c r="J89" s="36"/>
      <c r="K89" s="36"/>
      <c r="L89" s="36"/>
      <c r="M89" s="36"/>
      <c r="N89" s="36"/>
      <c r="O89" s="40"/>
    </row>
    <row r="90" spans="2:15" x14ac:dyDescent="0.25">
      <c r="B90" s="109" t="s">
        <v>47</v>
      </c>
      <c r="C90" s="63"/>
      <c r="D90" s="64"/>
      <c r="E90" s="158"/>
      <c r="F90" s="65" t="str">
        <f t="shared" si="9"/>
        <v/>
      </c>
      <c r="G90" s="158"/>
      <c r="H90" s="65" t="str">
        <f t="shared" si="10"/>
        <v/>
      </c>
      <c r="I90" s="36"/>
      <c r="J90" s="36"/>
      <c r="K90" s="36"/>
      <c r="L90" s="36"/>
      <c r="M90" s="36"/>
      <c r="N90" s="36"/>
      <c r="O90" s="40"/>
    </row>
    <row r="91" spans="2:15" x14ac:dyDescent="0.25">
      <c r="B91" s="109" t="s">
        <v>48</v>
      </c>
      <c r="C91" s="63"/>
      <c r="D91" s="64"/>
      <c r="E91" s="158"/>
      <c r="F91" s="65" t="str">
        <f t="shared" si="9"/>
        <v/>
      </c>
      <c r="G91" s="158"/>
      <c r="H91" s="65" t="str">
        <f t="shared" si="10"/>
        <v/>
      </c>
      <c r="I91" s="36"/>
      <c r="J91" s="36"/>
      <c r="K91" s="36"/>
      <c r="L91" s="36"/>
      <c r="M91" s="36"/>
      <c r="N91" s="36"/>
      <c r="O91" s="40"/>
    </row>
    <row r="92" spans="2:15" x14ac:dyDescent="0.25">
      <c r="B92" s="111" t="s">
        <v>49</v>
      </c>
      <c r="C92" s="74"/>
      <c r="D92" s="75"/>
      <c r="E92" s="69">
        <f>SUM(E73:E91)</f>
        <v>9.03593549</v>
      </c>
      <c r="F92" s="76">
        <f>SUM(F73:F91)</f>
        <v>1</v>
      </c>
      <c r="G92" s="135">
        <f>SUM(G73:G91)</f>
        <v>9.5870519500000011</v>
      </c>
      <c r="H92" s="76">
        <f>SUM(H73:H91)</f>
        <v>0.99999999999999989</v>
      </c>
      <c r="I92" s="36"/>
      <c r="J92" s="36"/>
      <c r="K92" s="36"/>
      <c r="L92" s="36"/>
      <c r="M92" s="36"/>
      <c r="N92" s="36"/>
      <c r="O92" s="40"/>
    </row>
    <row r="93" spans="2:15" x14ac:dyDescent="0.25">
      <c r="B93" s="259" t="s">
        <v>60</v>
      </c>
      <c r="C93" s="260"/>
      <c r="D93" s="260"/>
      <c r="E93" s="260"/>
      <c r="F93" s="260"/>
      <c r="G93" s="260"/>
      <c r="H93" s="260"/>
      <c r="I93" s="36"/>
      <c r="J93" s="36"/>
      <c r="K93" s="36"/>
      <c r="L93" s="36"/>
      <c r="M93" s="36"/>
      <c r="N93" s="36"/>
      <c r="O93" s="40"/>
    </row>
    <row r="94" spans="2:15" x14ac:dyDescent="0.25">
      <c r="B94" s="39"/>
      <c r="C94" s="122"/>
      <c r="D94" s="122"/>
      <c r="E94" s="122"/>
      <c r="F94" s="122"/>
      <c r="G94" s="122"/>
      <c r="H94" s="36"/>
      <c r="I94" s="36"/>
      <c r="J94" s="36"/>
      <c r="K94" s="36"/>
      <c r="L94" s="36"/>
      <c r="M94" s="36"/>
      <c r="N94" s="36"/>
      <c r="O94" s="40"/>
    </row>
    <row r="95" spans="2:15" x14ac:dyDescent="0.25">
      <c r="B95" s="39"/>
      <c r="C95" s="122"/>
      <c r="D95" s="122"/>
      <c r="E95" s="122"/>
      <c r="F95" s="122"/>
      <c r="G95" s="122"/>
      <c r="H95" s="36"/>
      <c r="I95" s="36"/>
      <c r="J95" s="36"/>
      <c r="K95" s="36"/>
      <c r="L95" s="36"/>
      <c r="M95" s="36"/>
      <c r="N95" s="36"/>
      <c r="O95" s="40"/>
    </row>
    <row r="96" spans="2:15" x14ac:dyDescent="0.25">
      <c r="B96" s="39"/>
      <c r="C96" s="122"/>
      <c r="D96" s="122"/>
      <c r="E96" s="122"/>
      <c r="F96" s="122"/>
      <c r="G96" s="122"/>
      <c r="H96" s="36"/>
      <c r="I96" s="36"/>
      <c r="J96" s="36"/>
      <c r="K96" s="36"/>
      <c r="L96" s="36"/>
      <c r="M96" s="36"/>
      <c r="N96" s="36"/>
      <c r="O96" s="40"/>
    </row>
    <row r="97" spans="2:15" x14ac:dyDescent="0.25">
      <c r="B97" s="152" t="s">
        <v>63</v>
      </c>
      <c r="C97" s="26"/>
      <c r="D97" s="26"/>
      <c r="E97" s="26"/>
      <c r="F97" s="26"/>
      <c r="G97" s="26"/>
      <c r="H97" s="36"/>
      <c r="I97" s="36"/>
      <c r="J97" s="36"/>
      <c r="K97" s="36"/>
      <c r="L97" s="36"/>
      <c r="M97" s="36"/>
      <c r="N97" s="36"/>
      <c r="O97" s="40"/>
    </row>
    <row r="98" spans="2:15" x14ac:dyDescent="0.25">
      <c r="B98" s="28" t="s">
        <v>18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40"/>
    </row>
    <row r="99" spans="2:15" x14ac:dyDescent="0.25">
      <c r="B99" s="108" t="s">
        <v>19</v>
      </c>
      <c r="C99" s="61"/>
      <c r="D99" s="62"/>
      <c r="E99" s="45">
        <v>2016</v>
      </c>
      <c r="F99" s="45" t="s">
        <v>20</v>
      </c>
      <c r="G99" s="45">
        <v>2017</v>
      </c>
      <c r="H99" s="45" t="s">
        <v>20</v>
      </c>
      <c r="I99" s="123"/>
      <c r="J99" s="45" t="s">
        <v>21</v>
      </c>
      <c r="K99" s="45">
        <v>2016</v>
      </c>
      <c r="L99" s="45" t="s">
        <v>20</v>
      </c>
      <c r="M99" s="45">
        <v>2017</v>
      </c>
      <c r="N99" s="45" t="s">
        <v>20</v>
      </c>
      <c r="O99" s="124"/>
    </row>
    <row r="100" spans="2:15" x14ac:dyDescent="0.25">
      <c r="B100" s="109" t="s">
        <v>22</v>
      </c>
      <c r="C100" s="63"/>
      <c r="D100" s="64"/>
      <c r="E100" s="158"/>
      <c r="F100" s="65" t="str">
        <f>+IF(E100="","",+E100/E$119)</f>
        <v/>
      </c>
      <c r="G100" s="158"/>
      <c r="H100" s="65" t="str">
        <f>+IF(G100="","",+G100/G$119)</f>
        <v/>
      </c>
      <c r="I100" s="125"/>
      <c r="J100" s="66" t="s">
        <v>23</v>
      </c>
      <c r="K100" s="67">
        <f>+SUM(E100:E107)</f>
        <v>14.980728800000001</v>
      </c>
      <c r="L100" s="60">
        <f>+K100/K102</f>
        <v>0.13872864147604813</v>
      </c>
      <c r="M100" s="67">
        <f>+SUM(G100:G107)</f>
        <v>30.711817020000002</v>
      </c>
      <c r="N100" s="60">
        <f>+M100/M102</f>
        <v>0.19816500510979854</v>
      </c>
      <c r="O100" s="126"/>
    </row>
    <row r="101" spans="2:15" x14ac:dyDescent="0.25">
      <c r="B101" s="109" t="s">
        <v>24</v>
      </c>
      <c r="C101" s="63"/>
      <c r="D101" s="64"/>
      <c r="E101" s="158"/>
      <c r="F101" s="65" t="str">
        <f t="shared" ref="F101:H119" si="13">+IF(E101="","",+E101/E$119)</f>
        <v/>
      </c>
      <c r="G101" s="158"/>
      <c r="H101" s="65" t="str">
        <f t="shared" si="13"/>
        <v/>
      </c>
      <c r="I101" s="125"/>
      <c r="J101" s="59" t="s">
        <v>1</v>
      </c>
      <c r="K101" s="67">
        <f>+SUM(E108:E118)</f>
        <v>93.005110610000003</v>
      </c>
      <c r="L101" s="60">
        <f>+K101/K102</f>
        <v>0.86127135852395176</v>
      </c>
      <c r="M101" s="67">
        <f>+SUM(G108:G118)</f>
        <v>124.26921508999999</v>
      </c>
      <c r="N101" s="60">
        <f>+M101/M102</f>
        <v>0.80183499489020138</v>
      </c>
      <c r="O101" s="126"/>
    </row>
    <row r="102" spans="2:15" x14ac:dyDescent="0.25">
      <c r="B102" s="109" t="s">
        <v>25</v>
      </c>
      <c r="C102" s="63"/>
      <c r="D102" s="64"/>
      <c r="E102" s="158"/>
      <c r="F102" s="65" t="str">
        <f t="shared" si="13"/>
        <v/>
      </c>
      <c r="G102" s="158"/>
      <c r="H102" s="65" t="str">
        <f t="shared" si="13"/>
        <v/>
      </c>
      <c r="I102" s="125"/>
      <c r="J102" s="68" t="s">
        <v>3</v>
      </c>
      <c r="K102" s="69">
        <f>SUM(K100:K101)</f>
        <v>107.98583941000001</v>
      </c>
      <c r="L102" s="70">
        <f>+L101+L100</f>
        <v>0.99999999999999989</v>
      </c>
      <c r="M102" s="69">
        <f>SUM(M100:M101)</f>
        <v>154.98103211</v>
      </c>
      <c r="N102" s="70">
        <f>+N101+N100</f>
        <v>0.99999999999999989</v>
      </c>
      <c r="O102" s="126"/>
    </row>
    <row r="103" spans="2:15" x14ac:dyDescent="0.25">
      <c r="B103" s="109" t="s">
        <v>26</v>
      </c>
      <c r="C103" s="63"/>
      <c r="D103" s="64"/>
      <c r="E103" s="158">
        <v>1.7070040000000002E-2</v>
      </c>
      <c r="F103" s="65">
        <f t="shared" si="13"/>
        <v>1.5807665239502908E-4</v>
      </c>
      <c r="G103" s="158">
        <v>2.7233513599999997</v>
      </c>
      <c r="H103" s="65">
        <f t="shared" si="13"/>
        <v>1.7572159140526709E-2</v>
      </c>
      <c r="I103" s="125"/>
      <c r="J103" s="36"/>
      <c r="K103" s="36"/>
      <c r="L103" s="36"/>
      <c r="M103" s="36"/>
      <c r="N103" s="36"/>
      <c r="O103" s="126"/>
    </row>
    <row r="104" spans="2:15" x14ac:dyDescent="0.25">
      <c r="B104" s="109" t="s">
        <v>27</v>
      </c>
      <c r="C104" s="63"/>
      <c r="D104" s="64"/>
      <c r="E104" s="158"/>
      <c r="F104" s="65" t="str">
        <f t="shared" si="13"/>
        <v/>
      </c>
      <c r="G104" s="158"/>
      <c r="H104" s="65" t="str">
        <f t="shared" si="13"/>
        <v/>
      </c>
      <c r="I104" s="26"/>
      <c r="J104" s="36"/>
      <c r="K104" s="115"/>
      <c r="L104" s="115"/>
      <c r="M104" s="36"/>
      <c r="N104" s="36"/>
      <c r="O104" s="25"/>
    </row>
    <row r="105" spans="2:15" x14ac:dyDescent="0.25">
      <c r="B105" s="109" t="s">
        <v>28</v>
      </c>
      <c r="C105" s="63"/>
      <c r="D105" s="64"/>
      <c r="E105" s="158"/>
      <c r="F105" s="65" t="str">
        <f t="shared" si="13"/>
        <v/>
      </c>
      <c r="G105" s="158"/>
      <c r="H105" s="65" t="str">
        <f t="shared" si="13"/>
        <v/>
      </c>
      <c r="I105" s="36"/>
      <c r="J105" s="71" t="s">
        <v>29</v>
      </c>
      <c r="K105" s="45">
        <v>2016</v>
      </c>
      <c r="L105" s="45" t="s">
        <v>20</v>
      </c>
      <c r="M105" s="45">
        <v>2017</v>
      </c>
      <c r="N105" s="45" t="s">
        <v>20</v>
      </c>
      <c r="O105" s="40"/>
    </row>
    <row r="106" spans="2:15" x14ac:dyDescent="0.25">
      <c r="B106" s="109" t="s">
        <v>32</v>
      </c>
      <c r="C106" s="63"/>
      <c r="D106" s="64"/>
      <c r="E106" s="158">
        <v>14.9107295</v>
      </c>
      <c r="F106" s="65">
        <f t="shared" si="13"/>
        <v>0.1380804148161226</v>
      </c>
      <c r="G106" s="158">
        <v>27.965526960000002</v>
      </c>
      <c r="H106" s="65">
        <f t="shared" si="13"/>
        <v>0.18044483624390287</v>
      </c>
      <c r="I106" s="36"/>
      <c r="J106" s="72" t="s">
        <v>31</v>
      </c>
      <c r="K106" s="67">
        <f>+E100+E101</f>
        <v>0</v>
      </c>
      <c r="L106" s="60">
        <f t="shared" ref="L106:L107" si="14">+K106/K$112</f>
        <v>0</v>
      </c>
      <c r="M106" s="67">
        <f>+G100+G101</f>
        <v>0</v>
      </c>
      <c r="N106" s="60">
        <f t="shared" ref="N106" si="15">+M106/M$112</f>
        <v>0</v>
      </c>
      <c r="O106" s="40"/>
    </row>
    <row r="107" spans="2:15" x14ac:dyDescent="0.25">
      <c r="B107" s="109" t="s">
        <v>34</v>
      </c>
      <c r="C107" s="63"/>
      <c r="D107" s="64"/>
      <c r="E107" s="158">
        <v>5.2929259999999999E-2</v>
      </c>
      <c r="F107" s="65">
        <f t="shared" si="13"/>
        <v>4.9015000753051057E-4</v>
      </c>
      <c r="G107" s="158">
        <v>2.2938699999999999E-2</v>
      </c>
      <c r="H107" s="65">
        <f t="shared" si="13"/>
        <v>1.4800972536896598E-4</v>
      </c>
      <c r="I107" s="123"/>
      <c r="J107" s="72" t="s">
        <v>33</v>
      </c>
      <c r="K107" s="67">
        <f>+E102</f>
        <v>0</v>
      </c>
      <c r="L107" s="60">
        <f t="shared" si="14"/>
        <v>0</v>
      </c>
      <c r="M107" s="67">
        <f>+G102</f>
        <v>0</v>
      </c>
      <c r="N107" s="60">
        <f>+M107/M$112</f>
        <v>0</v>
      </c>
      <c r="O107" s="124"/>
    </row>
    <row r="108" spans="2:15" x14ac:dyDescent="0.25">
      <c r="B108" s="109" t="s">
        <v>66</v>
      </c>
      <c r="C108" s="63"/>
      <c r="D108" s="64"/>
      <c r="E108" s="158"/>
      <c r="F108" s="65" t="str">
        <f t="shared" si="13"/>
        <v/>
      </c>
      <c r="G108" s="158">
        <v>2.5187149999999998</v>
      </c>
      <c r="H108" s="65">
        <f t="shared" si="13"/>
        <v>1.6251762978403098E-2</v>
      </c>
      <c r="I108" s="119"/>
      <c r="J108" s="72" t="s">
        <v>35</v>
      </c>
      <c r="K108" s="67">
        <f>+E103</f>
        <v>1.7070040000000002E-2</v>
      </c>
      <c r="L108" s="60">
        <f>+K108/K$112</f>
        <v>1.1394665925732533E-3</v>
      </c>
      <c r="M108" s="67">
        <f>+G103</f>
        <v>2.7233513599999997</v>
      </c>
      <c r="N108" s="60">
        <f t="shared" ref="N108:N112" si="16">+M108/M$112</f>
        <v>8.8674380881681863E-2</v>
      </c>
      <c r="O108" s="127"/>
    </row>
    <row r="109" spans="2:15" x14ac:dyDescent="0.25">
      <c r="B109" s="110" t="s">
        <v>40</v>
      </c>
      <c r="C109" s="63"/>
      <c r="D109" s="64"/>
      <c r="E109" s="158"/>
      <c r="F109" s="65" t="str">
        <f t="shared" si="13"/>
        <v/>
      </c>
      <c r="G109" s="158"/>
      <c r="H109" s="65" t="str">
        <f t="shared" si="13"/>
        <v/>
      </c>
      <c r="I109" s="119"/>
      <c r="J109" s="72" t="s">
        <v>37</v>
      </c>
      <c r="K109" s="67">
        <f>+E104+E105</f>
        <v>0</v>
      </c>
      <c r="L109" s="60">
        <f t="shared" ref="L109:L112" si="17">+K109/K$112</f>
        <v>0</v>
      </c>
      <c r="M109" s="67">
        <f>+G104+G105</f>
        <v>0</v>
      </c>
      <c r="N109" s="60">
        <f t="shared" si="16"/>
        <v>0</v>
      </c>
      <c r="O109" s="127"/>
    </row>
    <row r="110" spans="2:15" x14ac:dyDescent="0.25">
      <c r="B110" s="110" t="s">
        <v>42</v>
      </c>
      <c r="C110" s="63"/>
      <c r="D110" s="64"/>
      <c r="E110" s="158"/>
      <c r="F110" s="65" t="str">
        <f t="shared" si="13"/>
        <v/>
      </c>
      <c r="G110" s="158"/>
      <c r="H110" s="65" t="str">
        <f t="shared" si="13"/>
        <v/>
      </c>
      <c r="I110" s="119"/>
      <c r="J110" s="73" t="s">
        <v>39</v>
      </c>
      <c r="K110" s="67"/>
      <c r="L110" s="60">
        <f t="shared" si="17"/>
        <v>0</v>
      </c>
      <c r="M110" s="67"/>
      <c r="N110" s="60">
        <f t="shared" si="16"/>
        <v>0</v>
      </c>
      <c r="O110" s="127"/>
    </row>
    <row r="111" spans="2:15" x14ac:dyDescent="0.25">
      <c r="B111" s="109" t="s">
        <v>50</v>
      </c>
      <c r="C111" s="63"/>
      <c r="D111" s="64"/>
      <c r="E111" s="158"/>
      <c r="F111" s="65" t="str">
        <f t="shared" si="13"/>
        <v/>
      </c>
      <c r="G111" s="158"/>
      <c r="H111" s="65" t="str">
        <f t="shared" si="13"/>
        <v/>
      </c>
      <c r="I111" s="26"/>
      <c r="J111" s="72" t="s">
        <v>41</v>
      </c>
      <c r="K111" s="67">
        <f>+E107+E106</f>
        <v>14.963658760000001</v>
      </c>
      <c r="L111" s="60">
        <f t="shared" si="17"/>
        <v>0.99886053340742675</v>
      </c>
      <c r="M111" s="67">
        <f>+G107+G106</f>
        <v>27.988465660000003</v>
      </c>
      <c r="N111" s="60">
        <f t="shared" si="16"/>
        <v>0.91132561911831822</v>
      </c>
      <c r="O111" s="25"/>
    </row>
    <row r="112" spans="2:15" x14ac:dyDescent="0.25">
      <c r="B112" s="109" t="s">
        <v>44</v>
      </c>
      <c r="C112" s="63"/>
      <c r="D112" s="64"/>
      <c r="E112" s="158">
        <v>38.415174999999998</v>
      </c>
      <c r="F112" s="65">
        <f t="shared" si="13"/>
        <v>0.35574270858001567</v>
      </c>
      <c r="G112" s="158">
        <v>72.884743200000003</v>
      </c>
      <c r="H112" s="65">
        <f t="shared" si="13"/>
        <v>0.4702816996874109</v>
      </c>
      <c r="I112" s="36"/>
      <c r="J112" s="68" t="s">
        <v>3</v>
      </c>
      <c r="K112" s="69">
        <f>SUM(K106:K111)</f>
        <v>14.980728800000001</v>
      </c>
      <c r="L112" s="70">
        <f t="shared" si="17"/>
        <v>1</v>
      </c>
      <c r="M112" s="69">
        <f>SUM(M106:M111)</f>
        <v>30.711817020000002</v>
      </c>
      <c r="N112" s="70">
        <f t="shared" si="16"/>
        <v>1</v>
      </c>
      <c r="O112" s="128"/>
    </row>
    <row r="113" spans="2:15" x14ac:dyDescent="0.25">
      <c r="B113" s="110" t="s">
        <v>45</v>
      </c>
      <c r="C113" s="63"/>
      <c r="D113" s="64"/>
      <c r="E113" s="158"/>
      <c r="F113" s="65" t="str">
        <f t="shared" si="13"/>
        <v/>
      </c>
      <c r="G113" s="158"/>
      <c r="H113" s="65" t="str">
        <f t="shared" si="13"/>
        <v/>
      </c>
      <c r="I113" s="36"/>
      <c r="J113" s="36"/>
      <c r="K113" s="36"/>
      <c r="L113" s="36"/>
      <c r="M113" s="36"/>
      <c r="N113" s="36"/>
      <c r="O113" s="40"/>
    </row>
    <row r="114" spans="2:15" x14ac:dyDescent="0.25">
      <c r="B114" s="109" t="s">
        <v>51</v>
      </c>
      <c r="C114" s="63"/>
      <c r="D114" s="64"/>
      <c r="E114" s="158"/>
      <c r="F114" s="65" t="str">
        <f t="shared" si="13"/>
        <v/>
      </c>
      <c r="G114" s="158"/>
      <c r="H114" s="65" t="str">
        <f t="shared" si="13"/>
        <v/>
      </c>
      <c r="I114" s="36"/>
      <c r="J114" s="36"/>
      <c r="K114" s="36"/>
      <c r="L114" s="36"/>
      <c r="M114" s="36"/>
      <c r="N114" s="36"/>
      <c r="O114" s="40"/>
    </row>
    <row r="115" spans="2:15" x14ac:dyDescent="0.25">
      <c r="B115" s="109" t="s">
        <v>52</v>
      </c>
      <c r="C115" s="63"/>
      <c r="D115" s="64"/>
      <c r="E115" s="158">
        <v>52.908625999999998</v>
      </c>
      <c r="F115" s="65">
        <f t="shared" si="13"/>
        <v>0.48995892692112009</v>
      </c>
      <c r="G115" s="158">
        <v>45.171534999999999</v>
      </c>
      <c r="H115" s="65">
        <f t="shared" si="13"/>
        <v>0.29146492564289322</v>
      </c>
      <c r="I115" s="36"/>
      <c r="J115" s="36"/>
      <c r="K115" s="36"/>
      <c r="L115" s="36"/>
      <c r="M115" s="36"/>
      <c r="N115" s="36"/>
      <c r="O115" s="40"/>
    </row>
    <row r="116" spans="2:15" x14ac:dyDescent="0.25">
      <c r="B116" s="109" t="s">
        <v>46</v>
      </c>
      <c r="C116" s="63"/>
      <c r="D116" s="64"/>
      <c r="E116" s="158">
        <v>1.68130961</v>
      </c>
      <c r="F116" s="65">
        <f t="shared" si="13"/>
        <v>1.5569723022816109E-2</v>
      </c>
      <c r="G116" s="158">
        <v>3.6942218900000001</v>
      </c>
      <c r="H116" s="65">
        <f t="shared" si="13"/>
        <v>2.3836606581494266E-2</v>
      </c>
      <c r="I116" s="36"/>
      <c r="J116" s="36"/>
      <c r="K116" s="36"/>
      <c r="L116" s="36"/>
      <c r="M116" s="36"/>
      <c r="N116" s="36"/>
      <c r="O116" s="40"/>
    </row>
    <row r="117" spans="2:15" x14ac:dyDescent="0.25">
      <c r="B117" s="109" t="s">
        <v>47</v>
      </c>
      <c r="C117" s="63"/>
      <c r="D117" s="64"/>
      <c r="E117" s="158"/>
      <c r="F117" s="65" t="str">
        <f t="shared" si="13"/>
        <v/>
      </c>
      <c r="G117" s="158"/>
      <c r="H117" s="65" t="str">
        <f t="shared" si="13"/>
        <v/>
      </c>
      <c r="I117" s="36"/>
      <c r="J117" s="36"/>
      <c r="K117" s="36"/>
      <c r="L117" s="36"/>
      <c r="M117" s="36"/>
      <c r="N117" s="36"/>
      <c r="O117" s="40"/>
    </row>
    <row r="118" spans="2:15" x14ac:dyDescent="0.25">
      <c r="B118" s="109" t="s">
        <v>48</v>
      </c>
      <c r="C118" s="63"/>
      <c r="D118" s="64"/>
      <c r="E118" s="158"/>
      <c r="F118" s="65" t="str">
        <f t="shared" si="13"/>
        <v/>
      </c>
      <c r="G118" s="158"/>
      <c r="H118" s="65" t="str">
        <f t="shared" si="13"/>
        <v/>
      </c>
      <c r="I118" s="129"/>
      <c r="J118" s="36"/>
      <c r="K118" s="36"/>
      <c r="L118" s="36"/>
      <c r="M118" s="36"/>
      <c r="N118" s="36"/>
      <c r="O118" s="40"/>
    </row>
    <row r="119" spans="2:15" x14ac:dyDescent="0.25">
      <c r="B119" s="111" t="s">
        <v>49</v>
      </c>
      <c r="C119" s="74"/>
      <c r="D119" s="75"/>
      <c r="E119" s="69">
        <f>SUM(E100:E118)</f>
        <v>107.98583941</v>
      </c>
      <c r="F119" s="76">
        <f t="shared" si="13"/>
        <v>1</v>
      </c>
      <c r="G119" s="69">
        <f>SUM(G100:G118)</f>
        <v>154.98103211</v>
      </c>
      <c r="H119" s="76">
        <f t="shared" si="13"/>
        <v>1</v>
      </c>
      <c r="I119" s="130"/>
      <c r="J119" s="36"/>
      <c r="K119" s="36"/>
      <c r="L119" s="36"/>
      <c r="M119" s="36"/>
      <c r="N119" s="36"/>
      <c r="O119" s="40"/>
    </row>
    <row r="120" spans="2:15" x14ac:dyDescent="0.25">
      <c r="B120" s="259" t="s">
        <v>60</v>
      </c>
      <c r="C120" s="260"/>
      <c r="D120" s="260"/>
      <c r="E120" s="260"/>
      <c r="F120" s="260"/>
      <c r="G120" s="260"/>
      <c r="H120" s="260"/>
      <c r="I120" s="130"/>
      <c r="J120" s="36"/>
      <c r="K120" s="36"/>
      <c r="L120" s="36"/>
      <c r="M120" s="36"/>
      <c r="N120" s="36"/>
      <c r="O120" s="40"/>
    </row>
    <row r="121" spans="2:15" x14ac:dyDescent="0.25">
      <c r="B121" s="116"/>
      <c r="C121" s="131"/>
      <c r="D121" s="131"/>
      <c r="E121" s="131"/>
      <c r="F121" s="131"/>
      <c r="G121" s="132"/>
      <c r="H121" s="132"/>
      <c r="I121" s="132"/>
      <c r="J121" s="42"/>
      <c r="K121" s="42"/>
      <c r="L121" s="42"/>
      <c r="M121" s="42"/>
      <c r="N121" s="42"/>
      <c r="O121" s="43"/>
    </row>
    <row r="122" spans="2:15" x14ac:dyDescent="0.2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2:15" x14ac:dyDescent="0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2:15" x14ac:dyDescent="0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2:15" x14ac:dyDescent="0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2:15" x14ac:dyDescent="0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2:15" x14ac:dyDescent="0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2:15" x14ac:dyDescent="0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2:15" x14ac:dyDescent="0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2:15" x14ac:dyDescent="0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2:15" x14ac:dyDescent="0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2:15" x14ac:dyDescent="0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2:15" x14ac:dyDescent="0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2:15" x14ac:dyDescent="0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2:15" x14ac:dyDescent="0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2:15" x14ac:dyDescent="0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2:15" x14ac:dyDescent="0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2:15" x14ac:dyDescent="0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2:15" x14ac:dyDescent="0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2:15" x14ac:dyDescent="0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2:15" x14ac:dyDescent="0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2:15" x14ac:dyDescent="0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2:15" x14ac:dyDescent="0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2:15" x14ac:dyDescent="0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2:15" x14ac:dyDescent="0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2:15" x14ac:dyDescent="0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2:15" x14ac:dyDescent="0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2:15" x14ac:dyDescent="0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2:15" x14ac:dyDescent="0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2:15" x14ac:dyDescent="0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2:15" x14ac:dyDescent="0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2:15" x14ac:dyDescent="0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2:15" x14ac:dyDescent="0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2:15" x14ac:dyDescent="0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2:15" x14ac:dyDescent="0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2:15" x14ac:dyDescent="0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2:15" x14ac:dyDescent="0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2:15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2:15" x14ac:dyDescent="0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2:15" x14ac:dyDescent="0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2:15" x14ac:dyDescent="0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</sheetData>
  <mergeCells count="24">
    <mergeCell ref="I64:N64"/>
    <mergeCell ref="B93:H93"/>
    <mergeCell ref="B120:H120"/>
    <mergeCell ref="E41:K41"/>
    <mergeCell ref="C48:G48"/>
    <mergeCell ref="I48:N48"/>
    <mergeCell ref="C49:G49"/>
    <mergeCell ref="I49:N49"/>
    <mergeCell ref="C59:G59"/>
    <mergeCell ref="D22:M22"/>
    <mergeCell ref="E27:K27"/>
    <mergeCell ref="E28:K28"/>
    <mergeCell ref="E29:E30"/>
    <mergeCell ref="F29:H29"/>
    <mergeCell ref="I29:K29"/>
    <mergeCell ref="B1:O2"/>
    <mergeCell ref="D8:L8"/>
    <mergeCell ref="D9:L9"/>
    <mergeCell ref="D10:D11"/>
    <mergeCell ref="E10:G10"/>
    <mergeCell ref="H10:J10"/>
    <mergeCell ref="K10:K11"/>
    <mergeCell ref="L10:L11"/>
    <mergeCell ref="M10:M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79" t="s">
        <v>120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2:15" ht="15" customHeight="1" x14ac:dyDescent="0.25"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2:15" x14ac:dyDescent="0.25">
      <c r="B3" s="8" t="str">
        <f>+B7</f>
        <v>1. Presupuesto y Ejecución del Canon y otros, 2017</v>
      </c>
      <c r="C3" s="20"/>
      <c r="D3" s="20"/>
      <c r="E3" s="20"/>
      <c r="F3" s="20"/>
      <c r="G3" s="20"/>
      <c r="H3" s="8" t="str">
        <f>+B46</f>
        <v>3. Transferencias de Canon y otros.</v>
      </c>
      <c r="I3" s="21"/>
      <c r="J3" s="21"/>
      <c r="K3" s="21"/>
      <c r="L3" s="21"/>
      <c r="M3" s="8"/>
      <c r="N3" s="22"/>
      <c r="O3" s="22"/>
    </row>
    <row r="4" spans="2:15" x14ac:dyDescent="0.25">
      <c r="B4" s="8" t="str">
        <f>+B26</f>
        <v>2. Peso del Gasto financiado por Canon y Otros en el Gasto Total</v>
      </c>
      <c r="C4" s="20"/>
      <c r="D4" s="20"/>
      <c r="E4" s="20"/>
      <c r="F4" s="20"/>
      <c r="G4" s="20"/>
      <c r="H4" s="134" t="str">
        <f>+B69</f>
        <v>4. Transferencia de Canon a los Gobiernos Sub Nacionales - Detalle</v>
      </c>
      <c r="I4" s="21"/>
      <c r="J4" s="21"/>
      <c r="K4" s="21"/>
      <c r="L4" s="21"/>
      <c r="M4" s="8"/>
      <c r="N4" s="22"/>
      <c r="O4" s="22"/>
    </row>
    <row r="5" spans="2:15" x14ac:dyDescent="0.25">
      <c r="B5" s="8"/>
      <c r="C5" s="20"/>
      <c r="D5" s="20"/>
      <c r="E5" s="20"/>
      <c r="F5" s="20"/>
      <c r="G5" s="20"/>
      <c r="H5" s="8"/>
      <c r="I5" s="21"/>
      <c r="J5" s="21"/>
      <c r="K5" s="21"/>
      <c r="L5" s="21"/>
      <c r="M5" s="8"/>
      <c r="N5" s="22"/>
      <c r="O5" s="22"/>
    </row>
    <row r="6" spans="2:15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x14ac:dyDescent="0.25">
      <c r="B7" s="81" t="s">
        <v>53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</row>
    <row r="8" spans="2:15" x14ac:dyDescent="0.25">
      <c r="B8" s="84"/>
      <c r="C8" s="37"/>
      <c r="D8" s="262" t="s">
        <v>54</v>
      </c>
      <c r="E8" s="262"/>
      <c r="F8" s="262"/>
      <c r="G8" s="262"/>
      <c r="H8" s="262"/>
      <c r="I8" s="262"/>
      <c r="J8" s="262"/>
      <c r="K8" s="262"/>
      <c r="L8" s="262"/>
      <c r="M8" s="37"/>
      <c r="N8" s="37"/>
      <c r="O8" s="85"/>
    </row>
    <row r="9" spans="2:15" ht="15" customHeight="1" x14ac:dyDescent="0.25">
      <c r="B9" s="86"/>
      <c r="C9" s="10"/>
      <c r="D9" s="261" t="s">
        <v>105</v>
      </c>
      <c r="E9" s="261"/>
      <c r="F9" s="261"/>
      <c r="G9" s="261"/>
      <c r="H9" s="261"/>
      <c r="I9" s="261"/>
      <c r="J9" s="261"/>
      <c r="K9" s="261"/>
      <c r="L9" s="261"/>
      <c r="M9" s="37"/>
      <c r="N9" s="37"/>
      <c r="O9" s="85"/>
    </row>
    <row r="10" spans="2:15" ht="15" customHeight="1" x14ac:dyDescent="0.25">
      <c r="B10" s="86"/>
      <c r="C10" s="10"/>
      <c r="D10" s="268" t="s">
        <v>2</v>
      </c>
      <c r="E10" s="263" t="s">
        <v>7</v>
      </c>
      <c r="F10" s="264"/>
      <c r="G10" s="265"/>
      <c r="H10" s="277" t="s">
        <v>8</v>
      </c>
      <c r="I10" s="277"/>
      <c r="J10" s="277"/>
      <c r="K10" s="268" t="s">
        <v>9</v>
      </c>
      <c r="L10" s="268" t="s">
        <v>10</v>
      </c>
      <c r="M10" s="269" t="s">
        <v>11</v>
      </c>
      <c r="N10" s="46"/>
      <c r="O10" s="87"/>
    </row>
    <row r="11" spans="2:15" x14ac:dyDescent="0.25">
      <c r="B11" s="86"/>
      <c r="C11" s="10"/>
      <c r="D11" s="268"/>
      <c r="E11" s="218" t="s">
        <v>12</v>
      </c>
      <c r="F11" s="218" t="s">
        <v>13</v>
      </c>
      <c r="G11" s="218" t="s">
        <v>3</v>
      </c>
      <c r="H11" s="218" t="s">
        <v>12</v>
      </c>
      <c r="I11" s="218" t="s">
        <v>13</v>
      </c>
      <c r="J11" s="218" t="s">
        <v>3</v>
      </c>
      <c r="K11" s="268"/>
      <c r="L11" s="268"/>
      <c r="M11" s="269"/>
      <c r="N11" s="37"/>
      <c r="O11" s="85"/>
    </row>
    <row r="12" spans="2:15" ht="15" customHeight="1" x14ac:dyDescent="0.25">
      <c r="B12" s="86"/>
      <c r="C12" s="10"/>
      <c r="D12" s="27">
        <v>2010</v>
      </c>
      <c r="E12" s="96">
        <v>116.55381</v>
      </c>
      <c r="F12" s="96">
        <v>369.133735</v>
      </c>
      <c r="G12" s="97">
        <f>+F12+E12</f>
        <v>485.687545</v>
      </c>
      <c r="H12" s="96">
        <v>59.352716000000001</v>
      </c>
      <c r="I12" s="96">
        <v>252.73293799999999</v>
      </c>
      <c r="J12" s="97">
        <f>+I12+H12</f>
        <v>312.08565399999998</v>
      </c>
      <c r="K12" s="94">
        <f>+H12/E12</f>
        <v>0.50923016587788938</v>
      </c>
      <c r="L12" s="94">
        <f>+I12/F12</f>
        <v>0.68466497108426028</v>
      </c>
      <c r="M12" s="95">
        <f>+J12/G12</f>
        <v>0.64256466366663778</v>
      </c>
      <c r="N12" s="58"/>
      <c r="O12" s="85"/>
    </row>
    <row r="13" spans="2:15" x14ac:dyDescent="0.25">
      <c r="B13" s="86"/>
      <c r="C13" s="10"/>
      <c r="D13" s="27">
        <v>2011</v>
      </c>
      <c r="E13" s="96">
        <v>151.57853900000001</v>
      </c>
      <c r="F13" s="96">
        <v>392.16136</v>
      </c>
      <c r="G13" s="97">
        <f t="shared" ref="G13:G20" si="0">+F13+E13</f>
        <v>543.73989900000004</v>
      </c>
      <c r="H13" s="96">
        <v>73.019656999999995</v>
      </c>
      <c r="I13" s="96">
        <v>211.08619899999999</v>
      </c>
      <c r="J13" s="97">
        <f t="shared" ref="J13:J20" si="1">+I13+H13</f>
        <v>284.10585600000002</v>
      </c>
      <c r="K13" s="94">
        <f t="shared" ref="K13:M20" si="2">+H13/E13</f>
        <v>0.48172820164205432</v>
      </c>
      <c r="L13" s="94">
        <f t="shared" si="2"/>
        <v>0.53826363464263793</v>
      </c>
      <c r="M13" s="95">
        <f t="shared" si="2"/>
        <v>0.52250323458422532</v>
      </c>
      <c r="N13" s="37"/>
      <c r="O13" s="85"/>
    </row>
    <row r="14" spans="2:15" x14ac:dyDescent="0.25">
      <c r="B14" s="86"/>
      <c r="C14" s="10"/>
      <c r="D14" s="27">
        <v>2012</v>
      </c>
      <c r="E14" s="96">
        <v>184.138329</v>
      </c>
      <c r="F14" s="96">
        <v>606.83826299999998</v>
      </c>
      <c r="G14" s="97">
        <f t="shared" si="0"/>
        <v>790.97659199999998</v>
      </c>
      <c r="H14" s="96">
        <v>91.502668</v>
      </c>
      <c r="I14" s="96">
        <v>350.73520500000001</v>
      </c>
      <c r="J14" s="97">
        <f t="shared" si="1"/>
        <v>442.23787300000004</v>
      </c>
      <c r="K14" s="94">
        <f t="shared" si="2"/>
        <v>0.49692352752913271</v>
      </c>
      <c r="L14" s="94">
        <f t="shared" si="2"/>
        <v>0.57797147343031008</v>
      </c>
      <c r="M14" s="95">
        <f t="shared" si="2"/>
        <v>0.55910361630524719</v>
      </c>
      <c r="N14" s="37"/>
      <c r="O14" s="85"/>
    </row>
    <row r="15" spans="2:15" x14ac:dyDescent="0.25">
      <c r="B15" s="86"/>
      <c r="C15" s="10"/>
      <c r="D15" s="27">
        <v>2013</v>
      </c>
      <c r="E15" s="96">
        <v>256.354063</v>
      </c>
      <c r="F15" s="96">
        <v>662.334474</v>
      </c>
      <c r="G15" s="97">
        <f t="shared" si="0"/>
        <v>918.688537</v>
      </c>
      <c r="H15" s="96">
        <v>163.20045500000001</v>
      </c>
      <c r="I15" s="96">
        <v>346.72178600000001</v>
      </c>
      <c r="J15" s="97">
        <f t="shared" si="1"/>
        <v>509.92224099999999</v>
      </c>
      <c r="K15" s="94">
        <f t="shared" si="2"/>
        <v>0.63662129279378732</v>
      </c>
      <c r="L15" s="94">
        <f t="shared" si="2"/>
        <v>0.52348443212696194</v>
      </c>
      <c r="M15" s="95">
        <f t="shared" si="2"/>
        <v>0.5550545374879321</v>
      </c>
      <c r="N15" s="37"/>
      <c r="O15" s="85"/>
    </row>
    <row r="16" spans="2:15" x14ac:dyDescent="0.25">
      <c r="B16" s="86"/>
      <c r="C16" s="10"/>
      <c r="D16" s="27">
        <v>2014</v>
      </c>
      <c r="E16" s="96">
        <v>141.71485200000001</v>
      </c>
      <c r="F16" s="96">
        <v>542.88876000000005</v>
      </c>
      <c r="G16" s="97">
        <f t="shared" si="0"/>
        <v>684.60361200000011</v>
      </c>
      <c r="H16" s="96">
        <v>94.335138999999998</v>
      </c>
      <c r="I16" s="96">
        <v>360.55392499999999</v>
      </c>
      <c r="J16" s="97">
        <f t="shared" si="1"/>
        <v>454.88906399999996</v>
      </c>
      <c r="K16" s="94">
        <f t="shared" si="2"/>
        <v>0.66566868375941279</v>
      </c>
      <c r="L16" s="94">
        <f t="shared" si="2"/>
        <v>0.66413960200612732</v>
      </c>
      <c r="M16" s="95">
        <f t="shared" si="2"/>
        <v>0.66445612618240157</v>
      </c>
      <c r="N16" s="37"/>
      <c r="O16" s="85"/>
    </row>
    <row r="17" spans="2:15" x14ac:dyDescent="0.25">
      <c r="B17" s="86"/>
      <c r="C17" s="10"/>
      <c r="D17" s="27">
        <v>2015</v>
      </c>
      <c r="E17" s="96">
        <v>110.60706</v>
      </c>
      <c r="F17" s="96">
        <v>319.21604500000001</v>
      </c>
      <c r="G17" s="97">
        <f t="shared" si="0"/>
        <v>429.823105</v>
      </c>
      <c r="H17" s="96">
        <v>96.492324999999994</v>
      </c>
      <c r="I17" s="96">
        <v>228.611099</v>
      </c>
      <c r="J17" s="97">
        <f t="shared" si="1"/>
        <v>325.10342400000002</v>
      </c>
      <c r="K17" s="94">
        <f t="shared" si="2"/>
        <v>0.87238848044600403</v>
      </c>
      <c r="L17" s="94">
        <f t="shared" si="2"/>
        <v>0.71616418591991515</v>
      </c>
      <c r="M17" s="95">
        <f t="shared" si="2"/>
        <v>0.75636563092623887</v>
      </c>
      <c r="N17" s="37"/>
      <c r="O17" s="85"/>
    </row>
    <row r="18" spans="2:15" x14ac:dyDescent="0.25">
      <c r="B18" s="86"/>
      <c r="C18" s="10"/>
      <c r="D18" s="27">
        <v>2016</v>
      </c>
      <c r="E18" s="96">
        <v>55.952846999999998</v>
      </c>
      <c r="F18" s="96">
        <v>226.181321</v>
      </c>
      <c r="G18" s="97">
        <f t="shared" si="0"/>
        <v>282.13416799999999</v>
      </c>
      <c r="H18" s="96">
        <v>44.36842</v>
      </c>
      <c r="I18" s="96">
        <v>155.10250500000001</v>
      </c>
      <c r="J18" s="97">
        <f t="shared" si="1"/>
        <v>199.47092500000002</v>
      </c>
      <c r="K18" s="94">
        <f t="shared" si="2"/>
        <v>0.79296090152481435</v>
      </c>
      <c r="L18" s="94">
        <f t="shared" si="2"/>
        <v>0.68574409378394252</v>
      </c>
      <c r="M18" s="95">
        <f t="shared" si="2"/>
        <v>0.70700733063993881</v>
      </c>
      <c r="N18" s="37"/>
      <c r="O18" s="85"/>
    </row>
    <row r="19" spans="2:15" x14ac:dyDescent="0.25">
      <c r="B19" s="86"/>
      <c r="C19" s="10"/>
      <c r="D19" s="27">
        <v>2017</v>
      </c>
      <c r="E19" s="96">
        <v>39.214092999999998</v>
      </c>
      <c r="F19" s="96">
        <v>212.437186</v>
      </c>
      <c r="G19" s="97">
        <f t="shared" si="0"/>
        <v>251.65127899999999</v>
      </c>
      <c r="H19" s="96">
        <v>19.341778000000001</v>
      </c>
      <c r="I19" s="96">
        <v>116.699806</v>
      </c>
      <c r="J19" s="97">
        <f t="shared" si="1"/>
        <v>136.041584</v>
      </c>
      <c r="K19" s="94">
        <f t="shared" si="2"/>
        <v>0.49323537841357196</v>
      </c>
      <c r="L19" s="94">
        <f t="shared" si="2"/>
        <v>0.54933793935681297</v>
      </c>
      <c r="M19" s="95">
        <f t="shared" si="2"/>
        <v>0.54059563909468544</v>
      </c>
      <c r="N19" s="37"/>
      <c r="O19" s="85"/>
    </row>
    <row r="20" spans="2:15" x14ac:dyDescent="0.25">
      <c r="B20" s="86"/>
      <c r="C20" s="10"/>
      <c r="D20" s="27" t="s">
        <v>55</v>
      </c>
      <c r="E20" s="96">
        <v>58.967910000000003</v>
      </c>
      <c r="F20" s="96">
        <v>213.802288</v>
      </c>
      <c r="G20" s="97">
        <f t="shared" si="0"/>
        <v>272.77019799999999</v>
      </c>
      <c r="H20" s="96">
        <v>2.2764859999999998</v>
      </c>
      <c r="I20" s="96">
        <v>33.011581</v>
      </c>
      <c r="J20" s="97">
        <f t="shared" si="1"/>
        <v>35.288066999999998</v>
      </c>
      <c r="K20" s="94">
        <f t="shared" si="2"/>
        <v>3.860550594382605E-2</v>
      </c>
      <c r="L20" s="94">
        <f t="shared" si="2"/>
        <v>0.15440237477720536</v>
      </c>
      <c r="M20" s="95">
        <f t="shared" si="2"/>
        <v>0.12936921723391498</v>
      </c>
      <c r="N20" s="37"/>
      <c r="O20" s="85"/>
    </row>
    <row r="21" spans="2:15" x14ac:dyDescent="0.25">
      <c r="B21" s="86"/>
      <c r="C21" s="10"/>
      <c r="D21" s="48" t="s">
        <v>104</v>
      </c>
      <c r="E21" s="215"/>
      <c r="F21" s="215"/>
      <c r="G21" s="215"/>
      <c r="H21" s="215"/>
      <c r="I21" s="48"/>
      <c r="J21" s="50"/>
      <c r="K21" s="50"/>
      <c r="L21" s="50"/>
      <c r="M21" s="52"/>
      <c r="N21" s="37"/>
      <c r="O21" s="85"/>
    </row>
    <row r="22" spans="2:15" ht="15" customHeight="1" x14ac:dyDescent="0.25">
      <c r="B22" s="84"/>
      <c r="C22" s="53"/>
      <c r="D22" s="243" t="s">
        <v>56</v>
      </c>
      <c r="E22" s="243"/>
      <c r="F22" s="243"/>
      <c r="G22" s="243"/>
      <c r="H22" s="243"/>
      <c r="I22" s="243"/>
      <c r="J22" s="243"/>
      <c r="K22" s="243"/>
      <c r="L22" s="243"/>
      <c r="M22" s="243"/>
      <c r="N22" s="37"/>
      <c r="O22" s="85"/>
    </row>
    <row r="23" spans="2:15" x14ac:dyDescent="0.25">
      <c r="B23" s="88"/>
      <c r="C23" s="89"/>
      <c r="D23" s="89"/>
      <c r="E23" s="89"/>
      <c r="F23" s="89"/>
      <c r="G23" s="89"/>
      <c r="H23" s="90"/>
      <c r="I23" s="90"/>
      <c r="J23" s="91"/>
      <c r="K23" s="91"/>
      <c r="L23" s="91"/>
      <c r="M23" s="91"/>
      <c r="N23" s="91"/>
      <c r="O23" s="92"/>
    </row>
    <row r="24" spans="2:15" x14ac:dyDescent="0.25">
      <c r="B24" s="46"/>
      <c r="C24" s="46"/>
      <c r="D24" s="46"/>
      <c r="E24" s="46"/>
      <c r="F24" s="46"/>
      <c r="G24" s="46"/>
      <c r="H24" s="37"/>
      <c r="I24" s="37"/>
      <c r="J24" s="19"/>
      <c r="K24" s="19"/>
      <c r="L24" s="19"/>
      <c r="M24" s="19"/>
      <c r="N24" s="19"/>
      <c r="O24" s="19"/>
    </row>
    <row r="25" spans="2:15" x14ac:dyDescent="0.25">
      <c r="B25" s="46"/>
      <c r="C25" s="46"/>
      <c r="D25" s="46"/>
      <c r="E25" s="46"/>
      <c r="F25" s="46"/>
      <c r="G25" s="46"/>
      <c r="H25" s="37"/>
      <c r="I25" s="37"/>
      <c r="J25" s="19"/>
      <c r="K25" s="19"/>
      <c r="L25" s="19"/>
      <c r="M25" s="19"/>
      <c r="N25" s="19"/>
      <c r="O25" s="19"/>
    </row>
    <row r="26" spans="2:15" x14ac:dyDescent="0.25">
      <c r="B26" s="81" t="s">
        <v>4</v>
      </c>
      <c r="C26" s="82"/>
      <c r="D26" s="82"/>
      <c r="E26" s="82"/>
      <c r="F26" s="82"/>
      <c r="G26" s="82"/>
      <c r="H26" s="82"/>
      <c r="I26" s="82"/>
      <c r="J26" s="98"/>
      <c r="K26" s="98"/>
      <c r="L26" s="98"/>
      <c r="M26" s="98"/>
      <c r="N26" s="98"/>
      <c r="O26" s="99"/>
    </row>
    <row r="27" spans="2:15" x14ac:dyDescent="0.25">
      <c r="B27" s="24"/>
      <c r="C27" s="37"/>
      <c r="D27" s="37"/>
      <c r="E27" s="267" t="s">
        <v>57</v>
      </c>
      <c r="F27" s="267"/>
      <c r="G27" s="267"/>
      <c r="H27" s="267"/>
      <c r="I27" s="267"/>
      <c r="J27" s="267"/>
      <c r="K27" s="267"/>
      <c r="L27" s="10"/>
      <c r="M27" s="10"/>
      <c r="N27" s="10"/>
      <c r="O27" s="100"/>
    </row>
    <row r="28" spans="2:15" x14ac:dyDescent="0.25">
      <c r="B28" s="24"/>
      <c r="C28" s="26"/>
      <c r="D28" s="26"/>
      <c r="E28" s="266" t="s">
        <v>6</v>
      </c>
      <c r="F28" s="266"/>
      <c r="G28" s="266"/>
      <c r="H28" s="266"/>
      <c r="I28" s="266"/>
      <c r="J28" s="266"/>
      <c r="K28" s="266"/>
      <c r="L28" s="10"/>
      <c r="M28" s="10"/>
      <c r="N28" s="10"/>
      <c r="O28" s="100"/>
    </row>
    <row r="29" spans="2:15" x14ac:dyDescent="0.25">
      <c r="B29" s="24"/>
      <c r="C29" s="26"/>
      <c r="D29" s="26"/>
      <c r="E29" s="270" t="s">
        <v>2</v>
      </c>
      <c r="F29" s="271" t="s">
        <v>14</v>
      </c>
      <c r="G29" s="272"/>
      <c r="H29" s="273"/>
      <c r="I29" s="274" t="s">
        <v>58</v>
      </c>
      <c r="J29" s="275"/>
      <c r="K29" s="276"/>
      <c r="L29" s="10"/>
      <c r="M29" s="10"/>
      <c r="N29" s="10"/>
      <c r="O29" s="100"/>
    </row>
    <row r="30" spans="2:15" x14ac:dyDescent="0.25">
      <c r="B30" s="24"/>
      <c r="C30" s="26"/>
      <c r="D30" s="26"/>
      <c r="E30" s="270"/>
      <c r="F30" s="45" t="s">
        <v>12</v>
      </c>
      <c r="G30" s="45" t="s">
        <v>13</v>
      </c>
      <c r="H30" s="45" t="s">
        <v>3</v>
      </c>
      <c r="I30" s="45" t="s">
        <v>12</v>
      </c>
      <c r="J30" s="45" t="s">
        <v>13</v>
      </c>
      <c r="K30" s="45" t="s">
        <v>3</v>
      </c>
      <c r="L30" s="10"/>
      <c r="M30" s="10"/>
      <c r="N30" s="10"/>
      <c r="O30" s="100"/>
    </row>
    <row r="31" spans="2:15" x14ac:dyDescent="0.25">
      <c r="B31" s="24"/>
      <c r="C31" s="26"/>
      <c r="D31" s="26"/>
      <c r="E31" s="47">
        <v>2010</v>
      </c>
      <c r="F31" s="104">
        <v>487.90349099999997</v>
      </c>
      <c r="G31" s="104">
        <v>445.24562400000002</v>
      </c>
      <c r="H31" s="105">
        <f>+G31+F31</f>
        <v>933.14911499999994</v>
      </c>
      <c r="I31" s="54">
        <f t="shared" ref="I31:K39" si="3">+H12/F31</f>
        <v>0.12164847576382684</v>
      </c>
      <c r="J31" s="54">
        <f t="shared" si="3"/>
        <v>0.56762587744152648</v>
      </c>
      <c r="K31" s="55">
        <f t="shared" si="3"/>
        <v>0.33444349781117244</v>
      </c>
      <c r="L31" s="10"/>
      <c r="M31" s="10"/>
      <c r="N31" s="10"/>
      <c r="O31" s="100"/>
    </row>
    <row r="32" spans="2:15" ht="15" customHeight="1" x14ac:dyDescent="0.25">
      <c r="B32" s="24"/>
      <c r="C32" s="26"/>
      <c r="D32" s="26"/>
      <c r="E32" s="47">
        <v>2011</v>
      </c>
      <c r="F32" s="104">
        <v>533.20391900000004</v>
      </c>
      <c r="G32" s="104">
        <v>459.588121</v>
      </c>
      <c r="H32" s="105">
        <f t="shared" ref="H32:H39" si="4">+G32+F32</f>
        <v>992.79204000000004</v>
      </c>
      <c r="I32" s="54">
        <f t="shared" si="3"/>
        <v>0.13694508685709789</v>
      </c>
      <c r="J32" s="54">
        <f t="shared" si="3"/>
        <v>0.45929428841786796</v>
      </c>
      <c r="K32" s="55">
        <f t="shared" si="3"/>
        <v>0.28616854744322889</v>
      </c>
      <c r="L32" s="10"/>
      <c r="M32" s="10"/>
      <c r="N32" s="10"/>
      <c r="O32" s="100"/>
    </row>
    <row r="33" spans="2:15" x14ac:dyDescent="0.25">
      <c r="B33" s="24"/>
      <c r="C33" s="26"/>
      <c r="D33" s="26"/>
      <c r="E33" s="47">
        <v>2012</v>
      </c>
      <c r="F33" s="104">
        <v>627.87633200000005</v>
      </c>
      <c r="G33" s="104">
        <v>582.04322200000001</v>
      </c>
      <c r="H33" s="105">
        <f t="shared" si="4"/>
        <v>1209.9195540000001</v>
      </c>
      <c r="I33" s="54">
        <f t="shared" si="3"/>
        <v>0.14573358372744014</v>
      </c>
      <c r="J33" s="54">
        <f t="shared" si="3"/>
        <v>0.60259305794304052</v>
      </c>
      <c r="K33" s="55">
        <f t="shared" si="3"/>
        <v>0.36551014613984822</v>
      </c>
      <c r="L33" s="10"/>
      <c r="M33" s="10"/>
      <c r="N33" s="10"/>
      <c r="O33" s="100"/>
    </row>
    <row r="34" spans="2:15" x14ac:dyDescent="0.25">
      <c r="B34" s="24"/>
      <c r="C34" s="26"/>
      <c r="D34" s="26"/>
      <c r="E34" s="47">
        <v>2013</v>
      </c>
      <c r="F34" s="104">
        <v>786.17470500000002</v>
      </c>
      <c r="G34" s="104">
        <v>594.43918599999995</v>
      </c>
      <c r="H34" s="105">
        <f t="shared" si="4"/>
        <v>1380.613891</v>
      </c>
      <c r="I34" s="54">
        <f t="shared" si="3"/>
        <v>0.20758802587015313</v>
      </c>
      <c r="J34" s="54">
        <f t="shared" si="3"/>
        <v>0.58327545384936996</v>
      </c>
      <c r="K34" s="55">
        <f t="shared" si="3"/>
        <v>0.36934456789410935</v>
      </c>
      <c r="L34" s="10"/>
      <c r="M34" s="10"/>
      <c r="N34" s="10"/>
      <c r="O34" s="100"/>
    </row>
    <row r="35" spans="2:15" x14ac:dyDescent="0.25">
      <c r="B35" s="24"/>
      <c r="C35" s="26"/>
      <c r="D35" s="26"/>
      <c r="E35" s="47">
        <v>2014</v>
      </c>
      <c r="F35" s="104">
        <v>782.96636699999999</v>
      </c>
      <c r="G35" s="104">
        <v>637.70258100000001</v>
      </c>
      <c r="H35" s="105">
        <f t="shared" si="4"/>
        <v>1420.668948</v>
      </c>
      <c r="I35" s="54">
        <f t="shared" si="3"/>
        <v>0.12048428000994837</v>
      </c>
      <c r="J35" s="54">
        <f t="shared" si="3"/>
        <v>0.56539511637949602</v>
      </c>
      <c r="K35" s="55">
        <f t="shared" si="3"/>
        <v>0.32019357123303577</v>
      </c>
      <c r="L35" s="10"/>
      <c r="M35" s="10"/>
      <c r="N35" s="10"/>
      <c r="O35" s="100"/>
    </row>
    <row r="36" spans="2:15" x14ac:dyDescent="0.25">
      <c r="B36" s="24"/>
      <c r="C36" s="26"/>
      <c r="D36" s="26"/>
      <c r="E36" s="47">
        <v>2015</v>
      </c>
      <c r="F36" s="104">
        <v>842.63056099999994</v>
      </c>
      <c r="G36" s="104">
        <v>525.38701100000003</v>
      </c>
      <c r="H36" s="105">
        <f t="shared" si="4"/>
        <v>1368.017572</v>
      </c>
      <c r="I36" s="54">
        <f t="shared" si="3"/>
        <v>0.11451320361023554</v>
      </c>
      <c r="J36" s="54">
        <f t="shared" si="3"/>
        <v>0.43512895106575061</v>
      </c>
      <c r="K36" s="55">
        <f t="shared" si="3"/>
        <v>0.23764564918907344</v>
      </c>
      <c r="L36" s="37"/>
      <c r="M36" s="56"/>
      <c r="N36" s="37"/>
      <c r="O36" s="85"/>
    </row>
    <row r="37" spans="2:15" x14ac:dyDescent="0.25">
      <c r="B37" s="24"/>
      <c r="C37" s="26"/>
      <c r="D37" s="26"/>
      <c r="E37" s="47">
        <v>2016</v>
      </c>
      <c r="F37" s="104">
        <v>831.98291400000005</v>
      </c>
      <c r="G37" s="104">
        <v>511.99986999999999</v>
      </c>
      <c r="H37" s="105">
        <f t="shared" si="4"/>
        <v>1343.982784</v>
      </c>
      <c r="I37" s="54">
        <f t="shared" si="3"/>
        <v>5.332852304224122E-2</v>
      </c>
      <c r="J37" s="54">
        <f t="shared" si="3"/>
        <v>0.30293465699512778</v>
      </c>
      <c r="K37" s="55">
        <f t="shared" si="3"/>
        <v>0.14841776797640885</v>
      </c>
      <c r="L37" s="37"/>
      <c r="M37" s="56"/>
      <c r="N37" s="37"/>
      <c r="O37" s="85"/>
    </row>
    <row r="38" spans="2:15" x14ac:dyDescent="0.25">
      <c r="B38" s="24"/>
      <c r="C38" s="26"/>
      <c r="D38" s="26"/>
      <c r="E38" s="47">
        <v>2017</v>
      </c>
      <c r="F38" s="104">
        <v>920.30621900000006</v>
      </c>
      <c r="G38" s="104">
        <v>521.34469000000001</v>
      </c>
      <c r="H38" s="105">
        <f t="shared" si="4"/>
        <v>1441.650909</v>
      </c>
      <c r="I38" s="54">
        <f t="shared" si="3"/>
        <v>2.1016676406921033E-2</v>
      </c>
      <c r="J38" s="54">
        <f t="shared" si="3"/>
        <v>0.22384385654719144</v>
      </c>
      <c r="K38" s="55">
        <f t="shared" si="3"/>
        <v>9.4365135935970193E-2</v>
      </c>
      <c r="L38" s="37"/>
      <c r="M38" s="56"/>
      <c r="N38" s="37"/>
      <c r="O38" s="85"/>
    </row>
    <row r="39" spans="2:15" x14ac:dyDescent="0.25">
      <c r="B39" s="24"/>
      <c r="C39" s="26"/>
      <c r="D39" s="26"/>
      <c r="E39" s="47" t="s">
        <v>55</v>
      </c>
      <c r="F39" s="104">
        <v>207.81778700000001</v>
      </c>
      <c r="G39" s="104">
        <v>122.449583</v>
      </c>
      <c r="H39" s="105">
        <f t="shared" si="4"/>
        <v>330.26737000000003</v>
      </c>
      <c r="I39" s="54">
        <f t="shared" si="3"/>
        <v>1.0954240408690329E-2</v>
      </c>
      <c r="J39" s="54">
        <f t="shared" si="3"/>
        <v>0.26959324965606457</v>
      </c>
      <c r="K39" s="55">
        <f t="shared" si="3"/>
        <v>0.10684696765532724</v>
      </c>
      <c r="L39" s="58"/>
      <c r="M39" s="56"/>
      <c r="N39" s="56"/>
      <c r="O39" s="101"/>
    </row>
    <row r="40" spans="2:15" ht="15" customHeight="1" x14ac:dyDescent="0.25">
      <c r="B40" s="24"/>
      <c r="C40" s="26"/>
      <c r="D40" s="26"/>
      <c r="E40" s="48" t="s">
        <v>104</v>
      </c>
      <c r="F40" s="57"/>
      <c r="G40" s="57"/>
      <c r="H40" s="57"/>
      <c r="I40" s="57"/>
      <c r="J40" s="57"/>
      <c r="K40" s="57"/>
      <c r="L40" s="52"/>
      <c r="M40" s="52"/>
      <c r="N40" s="56"/>
      <c r="O40" s="101"/>
    </row>
    <row r="41" spans="2:15" x14ac:dyDescent="0.25">
      <c r="B41" s="28"/>
      <c r="C41" s="46"/>
      <c r="D41" s="46"/>
      <c r="E41" s="260" t="s">
        <v>15</v>
      </c>
      <c r="F41" s="260"/>
      <c r="G41" s="260"/>
      <c r="H41" s="260"/>
      <c r="I41" s="260"/>
      <c r="J41" s="260"/>
      <c r="K41" s="260"/>
      <c r="L41" s="46"/>
      <c r="M41" s="46"/>
      <c r="N41" s="46"/>
      <c r="O41" s="87"/>
    </row>
    <row r="42" spans="2:15" x14ac:dyDescent="0.25">
      <c r="B42" s="84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85"/>
    </row>
    <row r="43" spans="2:15" x14ac:dyDescent="0.25">
      <c r="B43" s="102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3"/>
    </row>
    <row r="44" spans="2:15" x14ac:dyDescent="0.25">
      <c r="B44" s="37"/>
      <c r="C44" s="216"/>
      <c r="D44" s="216"/>
      <c r="E44" s="216"/>
      <c r="F44" s="216"/>
      <c r="G44" s="216"/>
      <c r="H44" s="216"/>
      <c r="I44" s="216"/>
      <c r="J44" s="37"/>
      <c r="K44" s="216"/>
      <c r="L44" s="216"/>
      <c r="M44" s="216"/>
      <c r="N44" s="216"/>
      <c r="O44" s="216"/>
    </row>
    <row r="45" spans="2:15" x14ac:dyDescent="0.25">
      <c r="B45" s="37"/>
      <c r="C45" s="216"/>
      <c r="D45" s="216"/>
      <c r="E45" s="216"/>
      <c r="F45" s="216"/>
      <c r="G45" s="216"/>
      <c r="H45" s="216"/>
      <c r="I45" s="216"/>
      <c r="J45" s="37"/>
      <c r="K45" s="216"/>
      <c r="L45" s="216"/>
      <c r="M45" s="216"/>
      <c r="N45" s="216"/>
      <c r="O45" s="216"/>
    </row>
    <row r="46" spans="2:15" x14ac:dyDescent="0.25">
      <c r="B46" s="81" t="s">
        <v>5</v>
      </c>
      <c r="C46" s="106"/>
      <c r="D46" s="106"/>
      <c r="E46" s="106"/>
      <c r="F46" s="106"/>
      <c r="G46" s="106"/>
      <c r="H46" s="112"/>
      <c r="I46" s="112"/>
      <c r="J46" s="112"/>
      <c r="K46" s="112"/>
      <c r="L46" s="112"/>
      <c r="M46" s="112"/>
      <c r="N46" s="112"/>
      <c r="O46" s="107"/>
    </row>
    <row r="47" spans="2:15" x14ac:dyDescent="0.25">
      <c r="B47" s="28"/>
      <c r="C47" s="46"/>
      <c r="D47" s="46"/>
      <c r="E47" s="46"/>
      <c r="F47" s="46"/>
      <c r="G47" s="23"/>
      <c r="H47" s="26"/>
      <c r="I47" s="26"/>
      <c r="J47" s="26"/>
      <c r="K47" s="26"/>
      <c r="L47" s="46"/>
      <c r="M47" s="46"/>
      <c r="N47" s="46"/>
      <c r="O47" s="85"/>
    </row>
    <row r="48" spans="2:15" x14ac:dyDescent="0.25">
      <c r="B48" s="28"/>
      <c r="C48" s="267" t="s">
        <v>59</v>
      </c>
      <c r="D48" s="267"/>
      <c r="E48" s="267"/>
      <c r="F48" s="267"/>
      <c r="G48" s="267"/>
      <c r="H48" s="26"/>
      <c r="I48" s="267" t="s">
        <v>61</v>
      </c>
      <c r="J48" s="267"/>
      <c r="K48" s="267"/>
      <c r="L48" s="267"/>
      <c r="M48" s="267"/>
      <c r="N48" s="267"/>
      <c r="O48" s="85"/>
    </row>
    <row r="49" spans="2:15" x14ac:dyDescent="0.25">
      <c r="B49" s="28"/>
      <c r="C49" s="267" t="s">
        <v>6</v>
      </c>
      <c r="D49" s="267"/>
      <c r="E49" s="267"/>
      <c r="F49" s="267"/>
      <c r="G49" s="267"/>
      <c r="H49" s="26"/>
      <c r="I49" s="267" t="s">
        <v>18</v>
      </c>
      <c r="J49" s="267"/>
      <c r="K49" s="267"/>
      <c r="L49" s="267"/>
      <c r="M49" s="267"/>
      <c r="N49" s="267"/>
      <c r="O49" s="85"/>
    </row>
    <row r="50" spans="2:15" x14ac:dyDescent="0.25">
      <c r="B50" s="28"/>
      <c r="C50" s="218" t="s">
        <v>2</v>
      </c>
      <c r="D50" s="218" t="s">
        <v>12</v>
      </c>
      <c r="E50" s="218" t="s">
        <v>13</v>
      </c>
      <c r="F50" s="218" t="s">
        <v>3</v>
      </c>
      <c r="G50" s="218" t="s">
        <v>16</v>
      </c>
      <c r="H50" s="23"/>
      <c r="I50" s="144" t="s">
        <v>21</v>
      </c>
      <c r="J50" s="145"/>
      <c r="K50" s="145">
        <v>2016</v>
      </c>
      <c r="L50" s="146" t="s">
        <v>20</v>
      </c>
      <c r="M50" s="146">
        <v>2017</v>
      </c>
      <c r="N50" s="146" t="s">
        <v>20</v>
      </c>
      <c r="O50" s="85"/>
    </row>
    <row r="51" spans="2:15" x14ac:dyDescent="0.25">
      <c r="B51" s="28"/>
      <c r="C51" s="27">
        <v>2010</v>
      </c>
      <c r="D51" s="141">
        <v>57.215774240000002</v>
      </c>
      <c r="E51" s="141">
        <v>243.54428125000001</v>
      </c>
      <c r="F51" s="141">
        <f>+E51+D51</f>
        <v>300.76005549000001</v>
      </c>
      <c r="G51" s="142">
        <v>0.76361120324273224</v>
      </c>
      <c r="H51" s="23"/>
      <c r="I51" s="110" t="s">
        <v>23</v>
      </c>
      <c r="J51" s="64"/>
      <c r="K51" s="147">
        <f>+K73+K100</f>
        <v>68.387182480000007</v>
      </c>
      <c r="L51" s="148">
        <f>+K51/K53</f>
        <v>0.42335731661949433</v>
      </c>
      <c r="M51" s="147">
        <f>+M73+M100</f>
        <v>104.51663091</v>
      </c>
      <c r="N51" s="148">
        <f>+M51/M53</f>
        <v>0.49943895705070412</v>
      </c>
      <c r="O51" s="85"/>
    </row>
    <row r="52" spans="2:15" x14ac:dyDescent="0.25">
      <c r="B52" s="28"/>
      <c r="C52" s="27">
        <v>2011</v>
      </c>
      <c r="D52" s="141">
        <v>125.67401442000001</v>
      </c>
      <c r="E52" s="141">
        <v>298.46216863999996</v>
      </c>
      <c r="F52" s="141">
        <f t="shared" ref="F52:F58" si="5">+E52+D52</f>
        <v>424.13618305999995</v>
      </c>
      <c r="G52" s="142">
        <f>+F52/F51-1</f>
        <v>0.41021447269317335</v>
      </c>
      <c r="H52" s="23"/>
      <c r="I52" s="110" t="s">
        <v>1</v>
      </c>
      <c r="J52" s="64"/>
      <c r="K52" s="147">
        <f>+K74+K101</f>
        <v>93.148191530000005</v>
      </c>
      <c r="L52" s="148">
        <f>+K52/K53</f>
        <v>0.57664268338050573</v>
      </c>
      <c r="M52" s="147">
        <f>+M74+M101</f>
        <v>104.75144767</v>
      </c>
      <c r="N52" s="148">
        <f>+M52/M53</f>
        <v>0.50056104294929582</v>
      </c>
      <c r="O52" s="85"/>
    </row>
    <row r="53" spans="2:15" x14ac:dyDescent="0.25">
      <c r="B53" s="28"/>
      <c r="C53" s="27">
        <v>2012</v>
      </c>
      <c r="D53" s="141">
        <v>131.97251298999998</v>
      </c>
      <c r="E53" s="141">
        <v>412.04978420999998</v>
      </c>
      <c r="F53" s="141">
        <f t="shared" si="5"/>
        <v>544.02229719999991</v>
      </c>
      <c r="G53" s="142">
        <f t="shared" ref="G53:G58" si="6">+F53/F52-1</f>
        <v>0.28265948279880759</v>
      </c>
      <c r="H53" s="23"/>
      <c r="I53" s="136" t="s">
        <v>3</v>
      </c>
      <c r="J53" s="75"/>
      <c r="K53" s="149">
        <f>+K75+K102</f>
        <v>161.53537401</v>
      </c>
      <c r="L53" s="150">
        <f>+L52+L51</f>
        <v>1</v>
      </c>
      <c r="M53" s="149">
        <f>+M75+M102</f>
        <v>209.26807858000001</v>
      </c>
      <c r="N53" s="150">
        <f>+N52+N51</f>
        <v>1</v>
      </c>
      <c r="O53" s="85"/>
    </row>
    <row r="54" spans="2:15" x14ac:dyDescent="0.25">
      <c r="B54" s="28"/>
      <c r="C54" s="27">
        <v>2013</v>
      </c>
      <c r="D54" s="141">
        <v>108.52452451000001</v>
      </c>
      <c r="E54" s="141">
        <v>284.800456</v>
      </c>
      <c r="F54" s="141">
        <f t="shared" si="5"/>
        <v>393.32498050999999</v>
      </c>
      <c r="G54" s="143">
        <f t="shared" si="6"/>
        <v>-0.27700577249428215</v>
      </c>
      <c r="H54" s="26"/>
      <c r="I54" s="36"/>
      <c r="J54" s="36"/>
      <c r="K54" s="36"/>
      <c r="L54" s="36"/>
      <c r="M54" s="36"/>
      <c r="N54" s="36"/>
      <c r="O54" s="85"/>
    </row>
    <row r="55" spans="2:15" x14ac:dyDescent="0.25">
      <c r="B55" s="28"/>
      <c r="C55" s="27">
        <v>2014</v>
      </c>
      <c r="D55" s="141">
        <v>113.17196229000001</v>
      </c>
      <c r="E55" s="141">
        <v>315.45036106999999</v>
      </c>
      <c r="F55" s="141">
        <f t="shared" si="5"/>
        <v>428.62232336</v>
      </c>
      <c r="G55" s="143">
        <f t="shared" si="6"/>
        <v>8.9740912983030219E-2</v>
      </c>
      <c r="H55" s="26"/>
      <c r="I55" s="36"/>
      <c r="J55" s="115"/>
      <c r="K55" s="115"/>
      <c r="L55" s="36"/>
      <c r="M55" s="36"/>
      <c r="N55" s="36"/>
      <c r="O55" s="85"/>
    </row>
    <row r="56" spans="2:15" ht="15" customHeight="1" x14ac:dyDescent="0.25">
      <c r="B56" s="24"/>
      <c r="C56" s="27">
        <v>2015</v>
      </c>
      <c r="D56" s="141">
        <v>56.613074590000004</v>
      </c>
      <c r="E56" s="141">
        <v>169.48255866999997</v>
      </c>
      <c r="F56" s="141">
        <f t="shared" si="5"/>
        <v>226.09563325999997</v>
      </c>
      <c r="G56" s="142">
        <f t="shared" si="6"/>
        <v>-0.47250616466351847</v>
      </c>
      <c r="H56" s="23"/>
      <c r="I56" s="151" t="s">
        <v>29</v>
      </c>
      <c r="J56" s="78"/>
      <c r="K56" s="219">
        <v>2016</v>
      </c>
      <c r="L56" s="45" t="s">
        <v>20</v>
      </c>
      <c r="M56" s="45">
        <v>2017</v>
      </c>
      <c r="N56" s="45" t="s">
        <v>20</v>
      </c>
      <c r="O56" s="40"/>
    </row>
    <row r="57" spans="2:15" x14ac:dyDescent="0.25">
      <c r="B57" s="24"/>
      <c r="C57" s="27">
        <v>2016</v>
      </c>
      <c r="D57" s="222">
        <f>+E92</f>
        <v>48.144662069999995</v>
      </c>
      <c r="E57" s="222">
        <f>+E119</f>
        <v>113.39071194</v>
      </c>
      <c r="F57" s="141">
        <f t="shared" si="5"/>
        <v>161.53537401</v>
      </c>
      <c r="G57" s="142">
        <f t="shared" si="6"/>
        <v>-0.2855440342616371</v>
      </c>
      <c r="H57" s="23"/>
      <c r="I57" s="137" t="s">
        <v>31</v>
      </c>
      <c r="J57" s="138"/>
      <c r="K57" s="147">
        <f>+K79+K106</f>
        <v>0</v>
      </c>
      <c r="L57" s="148">
        <f t="shared" ref="L57:L63" si="7">+K57/K$63</f>
        <v>0</v>
      </c>
      <c r="M57" s="147">
        <f>+M79+M106</f>
        <v>0</v>
      </c>
      <c r="N57" s="148">
        <f t="shared" ref="N57:N63" si="8">+M57/M$63</f>
        <v>0</v>
      </c>
      <c r="O57" s="40"/>
    </row>
    <row r="58" spans="2:15" x14ac:dyDescent="0.25">
      <c r="B58" s="114"/>
      <c r="C58" s="27">
        <v>2017</v>
      </c>
      <c r="D58" s="222">
        <f>+G92</f>
        <v>48.498635749999998</v>
      </c>
      <c r="E58" s="222">
        <f>+G119</f>
        <v>160.76944283</v>
      </c>
      <c r="F58" s="141">
        <f t="shared" si="5"/>
        <v>209.26807858000001</v>
      </c>
      <c r="G58" s="142">
        <f t="shared" si="6"/>
        <v>0.2954938190011871</v>
      </c>
      <c r="H58" s="19"/>
      <c r="I58" s="139" t="s">
        <v>33</v>
      </c>
      <c r="J58" s="140"/>
      <c r="K58" s="147">
        <f>+K80+K107</f>
        <v>0</v>
      </c>
      <c r="L58" s="148">
        <f t="shared" si="7"/>
        <v>0</v>
      </c>
      <c r="M58" s="147">
        <f>+M80+M107</f>
        <v>0</v>
      </c>
      <c r="N58" s="148">
        <f t="shared" si="8"/>
        <v>0</v>
      </c>
      <c r="O58" s="40"/>
    </row>
    <row r="59" spans="2:15" x14ac:dyDescent="0.25">
      <c r="B59" s="114"/>
      <c r="C59" s="260" t="s">
        <v>17</v>
      </c>
      <c r="D59" s="260"/>
      <c r="E59" s="260"/>
      <c r="F59" s="260"/>
      <c r="G59" s="260"/>
      <c r="H59" s="19"/>
      <c r="I59" s="137" t="s">
        <v>35</v>
      </c>
      <c r="J59" s="138"/>
      <c r="K59" s="147">
        <f>+K81+K108</f>
        <v>56.638874040000005</v>
      </c>
      <c r="L59" s="148">
        <f t="shared" si="7"/>
        <v>0.8282089126359925</v>
      </c>
      <c r="M59" s="147">
        <f>+M81+M108</f>
        <v>93.245662600000003</v>
      </c>
      <c r="N59" s="148">
        <f t="shared" si="8"/>
        <v>0.89216100622583683</v>
      </c>
      <c r="O59" s="40"/>
    </row>
    <row r="60" spans="2:15" x14ac:dyDescent="0.25">
      <c r="B60" s="114"/>
      <c r="C60" s="217"/>
      <c r="D60" s="217"/>
      <c r="E60" s="217"/>
      <c r="F60" s="217"/>
      <c r="G60" s="217"/>
      <c r="H60" s="19"/>
      <c r="I60" s="110" t="s">
        <v>37</v>
      </c>
      <c r="J60" s="64"/>
      <c r="K60" s="147">
        <f>+K82+K109</f>
        <v>11.748308440000001</v>
      </c>
      <c r="L60" s="148">
        <f t="shared" si="7"/>
        <v>0.17179108736400744</v>
      </c>
      <c r="M60" s="147">
        <f>+M82+M109</f>
        <v>11.270968310000001</v>
      </c>
      <c r="N60" s="148">
        <f t="shared" si="8"/>
        <v>0.10783899377416317</v>
      </c>
      <c r="O60" s="40"/>
    </row>
    <row r="61" spans="2:15" x14ac:dyDescent="0.25">
      <c r="B61" s="114"/>
      <c r="C61" s="217"/>
      <c r="D61" s="217"/>
      <c r="E61" s="217"/>
      <c r="F61" s="217"/>
      <c r="G61" s="217"/>
      <c r="H61" s="19"/>
      <c r="I61" s="110" t="s">
        <v>41</v>
      </c>
      <c r="J61" s="64"/>
      <c r="K61" s="147">
        <f>+K84+K111</f>
        <v>0</v>
      </c>
      <c r="L61" s="148">
        <f t="shared" si="7"/>
        <v>0</v>
      </c>
      <c r="M61" s="147">
        <f>+M84+M111</f>
        <v>0</v>
      </c>
      <c r="N61" s="148">
        <f t="shared" si="8"/>
        <v>0</v>
      </c>
      <c r="O61" s="40"/>
    </row>
    <row r="62" spans="2:15" x14ac:dyDescent="0.25">
      <c r="B62" s="114"/>
      <c r="C62" s="217"/>
      <c r="D62" s="217"/>
      <c r="E62" s="217"/>
      <c r="F62" s="217"/>
      <c r="G62" s="217"/>
      <c r="H62" s="19"/>
      <c r="I62" s="110" t="s">
        <v>39</v>
      </c>
      <c r="J62" s="64"/>
      <c r="K62" s="104">
        <f>+K83+K110</f>
        <v>0</v>
      </c>
      <c r="L62" s="73">
        <f t="shared" si="7"/>
        <v>0</v>
      </c>
      <c r="M62" s="104">
        <f>+M83+M110</f>
        <v>0</v>
      </c>
      <c r="N62" s="73">
        <f t="shared" si="8"/>
        <v>0</v>
      </c>
      <c r="O62" s="40"/>
    </row>
    <row r="63" spans="2:15" x14ac:dyDescent="0.25">
      <c r="B63" s="114"/>
      <c r="C63" s="217"/>
      <c r="D63" s="217"/>
      <c r="E63" s="217"/>
      <c r="F63" s="217"/>
      <c r="G63" s="217"/>
      <c r="H63" s="19"/>
      <c r="I63" s="136" t="s">
        <v>3</v>
      </c>
      <c r="J63" s="75"/>
      <c r="K63" s="149">
        <f>SUM(K57:K62)</f>
        <v>68.387182480000007</v>
      </c>
      <c r="L63" s="150">
        <f t="shared" si="7"/>
        <v>1</v>
      </c>
      <c r="M63" s="149">
        <f>SUM(M57:M62)</f>
        <v>104.51663091</v>
      </c>
      <c r="N63" s="150">
        <f t="shared" si="8"/>
        <v>1</v>
      </c>
      <c r="O63" s="40"/>
    </row>
    <row r="64" spans="2:15" x14ac:dyDescent="0.25">
      <c r="B64" s="114"/>
      <c r="C64" s="217"/>
      <c r="D64" s="217"/>
      <c r="E64" s="217"/>
      <c r="F64" s="217"/>
      <c r="G64" s="217"/>
      <c r="H64" s="10"/>
      <c r="I64" s="260" t="s">
        <v>62</v>
      </c>
      <c r="J64" s="260"/>
      <c r="K64" s="260"/>
      <c r="L64" s="260"/>
      <c r="M64" s="260"/>
      <c r="N64" s="260"/>
      <c r="O64" s="40"/>
    </row>
    <row r="65" spans="2:15" x14ac:dyDescent="0.25">
      <c r="B65" s="114"/>
      <c r="C65" s="217"/>
      <c r="D65" s="217"/>
      <c r="E65" s="217"/>
      <c r="F65" s="217"/>
      <c r="G65" s="217"/>
      <c r="H65" s="19"/>
      <c r="I65" s="19"/>
      <c r="J65" s="19"/>
      <c r="K65" s="19"/>
      <c r="L65" s="36"/>
      <c r="M65" s="36"/>
      <c r="N65" s="36"/>
      <c r="O65" s="40"/>
    </row>
    <row r="66" spans="2:15" x14ac:dyDescent="0.25">
      <c r="B66" s="116"/>
      <c r="C66" s="117"/>
      <c r="D66" s="117"/>
      <c r="E66" s="117"/>
      <c r="F66" s="117"/>
      <c r="G66" s="117"/>
      <c r="H66" s="118"/>
      <c r="I66" s="118"/>
      <c r="J66" s="118"/>
      <c r="K66" s="118"/>
      <c r="L66" s="42"/>
      <c r="M66" s="42"/>
      <c r="N66" s="42"/>
      <c r="O66" s="43"/>
    </row>
    <row r="67" spans="2:15" x14ac:dyDescent="0.25">
      <c r="B67" s="115"/>
      <c r="C67" s="115"/>
      <c r="D67" s="115"/>
      <c r="E67" s="115"/>
      <c r="F67" s="115"/>
      <c r="G67" s="115"/>
      <c r="H67" s="119"/>
      <c r="I67" s="119"/>
      <c r="J67" s="119"/>
      <c r="K67" s="119"/>
      <c r="L67" s="36"/>
      <c r="M67" s="36"/>
      <c r="N67" s="36"/>
      <c r="O67" s="36"/>
    </row>
    <row r="68" spans="2:15" x14ac:dyDescent="0.25">
      <c r="B68" s="115"/>
      <c r="C68" s="115"/>
      <c r="D68" s="115"/>
      <c r="E68" s="115"/>
      <c r="F68" s="115"/>
      <c r="G68" s="115"/>
      <c r="H68" s="119"/>
      <c r="I68" s="119"/>
      <c r="J68" s="119"/>
      <c r="K68" s="119"/>
      <c r="L68" s="36"/>
      <c r="M68" s="36"/>
      <c r="N68" s="36"/>
      <c r="O68" s="36"/>
    </row>
    <row r="69" spans="2:15" x14ac:dyDescent="0.25">
      <c r="B69" s="156" t="s">
        <v>65</v>
      </c>
      <c r="C69" s="157"/>
      <c r="D69" s="157"/>
      <c r="E69" s="157"/>
      <c r="F69" s="157"/>
      <c r="G69" s="157"/>
      <c r="H69" s="113"/>
      <c r="I69" s="113"/>
      <c r="J69" s="113"/>
      <c r="K69" s="113"/>
      <c r="L69" s="120"/>
      <c r="M69" s="120"/>
      <c r="N69" s="120"/>
      <c r="O69" s="121"/>
    </row>
    <row r="70" spans="2:15" x14ac:dyDescent="0.25">
      <c r="B70" s="153" t="s">
        <v>64</v>
      </c>
      <c r="C70" s="154"/>
      <c r="D70" s="154"/>
      <c r="E70" s="155"/>
      <c r="F70" s="155"/>
      <c r="G70" s="155"/>
      <c r="H70" s="119"/>
      <c r="I70" s="119"/>
      <c r="J70" s="119"/>
      <c r="K70" s="119"/>
      <c r="L70" s="36"/>
      <c r="M70" s="36"/>
      <c r="N70" s="36"/>
      <c r="O70" s="40"/>
    </row>
    <row r="71" spans="2:15" x14ac:dyDescent="0.25">
      <c r="B71" s="28" t="s">
        <v>18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40"/>
    </row>
    <row r="72" spans="2:15" x14ac:dyDescent="0.25">
      <c r="B72" s="108" t="s">
        <v>19</v>
      </c>
      <c r="C72" s="61"/>
      <c r="D72" s="62"/>
      <c r="E72" s="45">
        <v>2016</v>
      </c>
      <c r="F72" s="45" t="s">
        <v>20</v>
      </c>
      <c r="G72" s="45">
        <v>2017</v>
      </c>
      <c r="H72" s="45" t="s">
        <v>20</v>
      </c>
      <c r="I72" s="36"/>
      <c r="J72" s="45" t="s">
        <v>21</v>
      </c>
      <c r="K72" s="45">
        <v>2016</v>
      </c>
      <c r="L72" s="45" t="s">
        <v>20</v>
      </c>
      <c r="M72" s="45">
        <v>2017</v>
      </c>
      <c r="N72" s="45" t="s">
        <v>20</v>
      </c>
      <c r="O72" s="40"/>
    </row>
    <row r="73" spans="2:15" x14ac:dyDescent="0.25">
      <c r="B73" s="109" t="s">
        <v>22</v>
      </c>
      <c r="C73" s="63"/>
      <c r="D73" s="64"/>
      <c r="E73" s="158"/>
      <c r="F73" s="65" t="str">
        <f t="shared" ref="F73:F91" si="9">+IF(E73="","",+E73/E$92)</f>
        <v/>
      </c>
      <c r="G73" s="158"/>
      <c r="H73" s="65" t="str">
        <f t="shared" ref="H73:H91" si="10">+IF(G73="","",+G73/G$92)</f>
        <v/>
      </c>
      <c r="I73" s="36"/>
      <c r="J73" s="66" t="s">
        <v>23</v>
      </c>
      <c r="K73" s="67">
        <f>+SUM(E73:E81)</f>
        <v>17.0967956</v>
      </c>
      <c r="L73" s="60">
        <f>+K73/K75</f>
        <v>0.355113004535001</v>
      </c>
      <c r="M73" s="67">
        <f>+SUM(G73:G81)</f>
        <v>26.129157869999997</v>
      </c>
      <c r="N73" s="60">
        <f>+M73/M75</f>
        <v>0.53876067781968484</v>
      </c>
      <c r="O73" s="40"/>
    </row>
    <row r="74" spans="2:15" x14ac:dyDescent="0.25">
      <c r="B74" s="109" t="s">
        <v>24</v>
      </c>
      <c r="C74" s="63"/>
      <c r="D74" s="64"/>
      <c r="E74" s="158"/>
      <c r="F74" s="65" t="str">
        <f t="shared" si="9"/>
        <v/>
      </c>
      <c r="G74" s="158"/>
      <c r="H74" s="65" t="str">
        <f t="shared" si="10"/>
        <v/>
      </c>
      <c r="I74" s="36"/>
      <c r="J74" s="59" t="s">
        <v>1</v>
      </c>
      <c r="K74" s="67">
        <f>+SUM(E82:E91)</f>
        <v>31.047866469999999</v>
      </c>
      <c r="L74" s="60">
        <f>+K74/K75</f>
        <v>0.64488699546499906</v>
      </c>
      <c r="M74" s="67">
        <f>+SUM(G82:G91)</f>
        <v>22.369477880000002</v>
      </c>
      <c r="N74" s="60">
        <f>+M74/M75</f>
        <v>0.46123932218031521</v>
      </c>
      <c r="O74" s="40"/>
    </row>
    <row r="75" spans="2:15" x14ac:dyDescent="0.25">
      <c r="B75" s="109" t="s">
        <v>25</v>
      </c>
      <c r="C75" s="63"/>
      <c r="D75" s="64"/>
      <c r="E75" s="158"/>
      <c r="F75" s="65" t="str">
        <f t="shared" si="9"/>
        <v/>
      </c>
      <c r="G75" s="158"/>
      <c r="H75" s="65" t="str">
        <f t="shared" si="10"/>
        <v/>
      </c>
      <c r="I75" s="36"/>
      <c r="J75" s="68" t="s">
        <v>3</v>
      </c>
      <c r="K75" s="69">
        <f>SUM(K73:K74)</f>
        <v>48.144662069999995</v>
      </c>
      <c r="L75" s="70">
        <f>+L74+L73</f>
        <v>1</v>
      </c>
      <c r="M75" s="69">
        <f>SUM(M73:M74)</f>
        <v>48.498635749999998</v>
      </c>
      <c r="N75" s="70">
        <f>+N74+N73</f>
        <v>1</v>
      </c>
      <c r="O75" s="40"/>
    </row>
    <row r="76" spans="2:15" x14ac:dyDescent="0.25">
      <c r="B76" s="109" t="s">
        <v>26</v>
      </c>
      <c r="C76" s="63"/>
      <c r="D76" s="64"/>
      <c r="E76" s="158">
        <v>14.15971848</v>
      </c>
      <c r="F76" s="65">
        <f t="shared" si="9"/>
        <v>0.29410775506976161</v>
      </c>
      <c r="G76" s="158">
        <v>23.311415789999998</v>
      </c>
      <c r="H76" s="65">
        <f t="shared" si="10"/>
        <v>0.48066126870383152</v>
      </c>
      <c r="I76" s="36"/>
      <c r="J76" s="36"/>
      <c r="K76" s="36"/>
      <c r="L76" s="36"/>
      <c r="M76" s="36"/>
      <c r="N76" s="36"/>
      <c r="O76" s="40"/>
    </row>
    <row r="77" spans="2:15" x14ac:dyDescent="0.25">
      <c r="B77" s="109" t="s">
        <v>27</v>
      </c>
      <c r="C77" s="63"/>
      <c r="D77" s="64"/>
      <c r="E77" s="158">
        <v>2.0297422099999998</v>
      </c>
      <c r="F77" s="65">
        <f t="shared" si="9"/>
        <v>4.2159236823572539E-2</v>
      </c>
      <c r="G77" s="158">
        <v>1.2396261599999998</v>
      </c>
      <c r="H77" s="65">
        <f t="shared" si="10"/>
        <v>2.5560021242453192E-2</v>
      </c>
      <c r="I77" s="36"/>
      <c r="J77" s="36"/>
      <c r="K77" s="115"/>
      <c r="L77" s="115"/>
      <c r="M77" s="36"/>
      <c r="N77" s="36"/>
      <c r="O77" s="40"/>
    </row>
    <row r="78" spans="2:15" x14ac:dyDescent="0.25">
      <c r="B78" s="109" t="s">
        <v>28</v>
      </c>
      <c r="C78" s="63"/>
      <c r="D78" s="64"/>
      <c r="E78" s="158">
        <v>0.90733490999999999</v>
      </c>
      <c r="F78" s="65">
        <f t="shared" si="9"/>
        <v>1.8846012641666882E-2</v>
      </c>
      <c r="G78" s="158">
        <v>1.5781159199999999</v>
      </c>
      <c r="H78" s="65">
        <f t="shared" si="10"/>
        <v>3.2539387873400126E-2</v>
      </c>
      <c r="I78" s="36"/>
      <c r="J78" s="71" t="s">
        <v>29</v>
      </c>
      <c r="K78" s="45">
        <v>2016</v>
      </c>
      <c r="L78" s="45" t="s">
        <v>20</v>
      </c>
      <c r="M78" s="45">
        <v>2017</v>
      </c>
      <c r="N78" s="45" t="s">
        <v>20</v>
      </c>
      <c r="O78" s="40"/>
    </row>
    <row r="79" spans="2:15" x14ac:dyDescent="0.25">
      <c r="B79" s="110" t="s">
        <v>30</v>
      </c>
      <c r="C79" s="63"/>
      <c r="D79" s="64"/>
      <c r="E79" s="158"/>
      <c r="F79" s="65" t="str">
        <f t="shared" si="9"/>
        <v/>
      </c>
      <c r="G79" s="158"/>
      <c r="H79" s="65" t="str">
        <f t="shared" si="10"/>
        <v/>
      </c>
      <c r="I79" s="36"/>
      <c r="J79" s="72" t="s">
        <v>31</v>
      </c>
      <c r="K79" s="67">
        <f>+E73+E74</f>
        <v>0</v>
      </c>
      <c r="L79" s="60">
        <f>+K79/K$85</f>
        <v>0</v>
      </c>
      <c r="M79" s="67">
        <f>+G73+G74</f>
        <v>0</v>
      </c>
      <c r="N79" s="60">
        <f t="shared" ref="N79:N85" si="11">+M79/M$85</f>
        <v>0</v>
      </c>
      <c r="O79" s="40"/>
    </row>
    <row r="80" spans="2:15" x14ac:dyDescent="0.25">
      <c r="B80" s="109" t="s">
        <v>32</v>
      </c>
      <c r="C80" s="63"/>
      <c r="D80" s="64"/>
      <c r="E80" s="158"/>
      <c r="F80" s="65" t="str">
        <f t="shared" si="9"/>
        <v/>
      </c>
      <c r="G80" s="158"/>
      <c r="H80" s="65" t="str">
        <f t="shared" si="10"/>
        <v/>
      </c>
      <c r="I80" s="36"/>
      <c r="J80" s="72" t="s">
        <v>33</v>
      </c>
      <c r="K80" s="67">
        <f>+E75</f>
        <v>0</v>
      </c>
      <c r="L80" s="60">
        <f t="shared" ref="L80:L85" si="12">+K80/K$85</f>
        <v>0</v>
      </c>
      <c r="M80" s="67">
        <f>+G75</f>
        <v>0</v>
      </c>
      <c r="N80" s="60">
        <f t="shared" si="11"/>
        <v>0</v>
      </c>
      <c r="O80" s="40"/>
    </row>
    <row r="81" spans="2:15" x14ac:dyDescent="0.25">
      <c r="B81" s="109" t="s">
        <v>34</v>
      </c>
      <c r="C81" s="63"/>
      <c r="D81" s="64"/>
      <c r="E81" s="158"/>
      <c r="F81" s="65" t="str">
        <f t="shared" si="9"/>
        <v/>
      </c>
      <c r="G81" s="158"/>
      <c r="H81" s="65" t="str">
        <f t="shared" si="10"/>
        <v/>
      </c>
      <c r="I81" s="36"/>
      <c r="J81" s="72" t="s">
        <v>35</v>
      </c>
      <c r="K81" s="67">
        <f>+E76</f>
        <v>14.15971848</v>
      </c>
      <c r="L81" s="60">
        <f t="shared" si="12"/>
        <v>0.82820891185012468</v>
      </c>
      <c r="M81" s="67">
        <f>+G76</f>
        <v>23.311415789999998</v>
      </c>
      <c r="N81" s="60">
        <f t="shared" si="11"/>
        <v>0.89216100671827736</v>
      </c>
      <c r="O81" s="40"/>
    </row>
    <row r="82" spans="2:15" x14ac:dyDescent="0.25">
      <c r="B82" s="109" t="s">
        <v>36</v>
      </c>
      <c r="C82" s="63"/>
      <c r="D82" s="64"/>
      <c r="E82" s="158">
        <v>2.9325595899999999</v>
      </c>
      <c r="F82" s="65">
        <f t="shared" si="9"/>
        <v>6.0911417048398864E-2</v>
      </c>
      <c r="G82" s="158"/>
      <c r="H82" s="65" t="str">
        <f t="shared" si="10"/>
        <v/>
      </c>
      <c r="I82" s="36"/>
      <c r="J82" s="72" t="s">
        <v>37</v>
      </c>
      <c r="K82" s="67">
        <f>+E77+E78</f>
        <v>2.9370771199999997</v>
      </c>
      <c r="L82" s="60">
        <f t="shared" si="12"/>
        <v>0.17179108814987526</v>
      </c>
      <c r="M82" s="67">
        <f>+G77+G78</f>
        <v>2.8177420799999995</v>
      </c>
      <c r="N82" s="60">
        <f t="shared" si="11"/>
        <v>0.10783899328172263</v>
      </c>
      <c r="O82" s="40"/>
    </row>
    <row r="83" spans="2:15" x14ac:dyDescent="0.25">
      <c r="B83" s="109" t="s">
        <v>38</v>
      </c>
      <c r="C83" s="63"/>
      <c r="D83" s="64"/>
      <c r="E83" s="158">
        <v>13.9537175</v>
      </c>
      <c r="F83" s="65">
        <f t="shared" si="9"/>
        <v>0.28982896337940794</v>
      </c>
      <c r="G83" s="158">
        <v>16.393339000000001</v>
      </c>
      <c r="H83" s="65">
        <f t="shared" si="10"/>
        <v>0.33801649771148462</v>
      </c>
      <c r="I83" s="36"/>
      <c r="J83" s="73" t="s">
        <v>39</v>
      </c>
      <c r="K83" s="67">
        <f>+E79</f>
        <v>0</v>
      </c>
      <c r="L83" s="60">
        <f t="shared" si="12"/>
        <v>0</v>
      </c>
      <c r="M83" s="67">
        <f>+G79</f>
        <v>0</v>
      </c>
      <c r="N83" s="60">
        <f t="shared" si="11"/>
        <v>0</v>
      </c>
      <c r="O83" s="40"/>
    </row>
    <row r="84" spans="2:15" x14ac:dyDescent="0.25">
      <c r="B84" s="110" t="s">
        <v>40</v>
      </c>
      <c r="C84" s="63"/>
      <c r="D84" s="64"/>
      <c r="E84" s="158"/>
      <c r="F84" s="65" t="str">
        <f t="shared" si="9"/>
        <v/>
      </c>
      <c r="G84" s="158"/>
      <c r="H84" s="65" t="str">
        <f t="shared" si="10"/>
        <v/>
      </c>
      <c r="I84" s="36"/>
      <c r="J84" s="72" t="s">
        <v>41</v>
      </c>
      <c r="K84" s="67">
        <f>+E80+E81</f>
        <v>0</v>
      </c>
      <c r="L84" s="60">
        <f t="shared" si="12"/>
        <v>0</v>
      </c>
      <c r="M84" s="67">
        <f>+G80+G81</f>
        <v>0</v>
      </c>
      <c r="N84" s="60">
        <f t="shared" si="11"/>
        <v>0</v>
      </c>
      <c r="O84" s="40"/>
    </row>
    <row r="85" spans="2:15" x14ac:dyDescent="0.25">
      <c r="B85" s="110" t="s">
        <v>42</v>
      </c>
      <c r="C85" s="63"/>
      <c r="D85" s="64"/>
      <c r="E85" s="158"/>
      <c r="F85" s="65" t="str">
        <f t="shared" si="9"/>
        <v/>
      </c>
      <c r="G85" s="158"/>
      <c r="H85" s="65" t="str">
        <f t="shared" si="10"/>
        <v/>
      </c>
      <c r="I85" s="36"/>
      <c r="J85" s="68" t="s">
        <v>3</v>
      </c>
      <c r="K85" s="69">
        <f>SUM(K79:K84)</f>
        <v>17.0967956</v>
      </c>
      <c r="L85" s="70">
        <f t="shared" si="12"/>
        <v>1</v>
      </c>
      <c r="M85" s="69">
        <f>SUM(M79:M84)</f>
        <v>26.129157869999997</v>
      </c>
      <c r="N85" s="70">
        <f t="shared" si="11"/>
        <v>1</v>
      </c>
      <c r="O85" s="40"/>
    </row>
    <row r="86" spans="2:15" x14ac:dyDescent="0.25">
      <c r="B86" s="109" t="s">
        <v>43</v>
      </c>
      <c r="C86" s="63"/>
      <c r="D86" s="64"/>
      <c r="E86" s="158"/>
      <c r="F86" s="65" t="str">
        <f t="shared" si="9"/>
        <v/>
      </c>
      <c r="G86" s="158"/>
      <c r="H86" s="65" t="str">
        <f t="shared" si="10"/>
        <v/>
      </c>
      <c r="I86" s="36"/>
      <c r="J86" s="36"/>
      <c r="K86" s="36"/>
      <c r="L86" s="36"/>
      <c r="M86" s="36"/>
      <c r="N86" s="36"/>
      <c r="O86" s="40"/>
    </row>
    <row r="87" spans="2:15" x14ac:dyDescent="0.25">
      <c r="B87" s="109" t="s">
        <v>44</v>
      </c>
      <c r="C87" s="63"/>
      <c r="D87" s="64"/>
      <c r="E87" s="158"/>
      <c r="F87" s="65" t="str">
        <f t="shared" si="9"/>
        <v/>
      </c>
      <c r="G87" s="158"/>
      <c r="H87" s="65" t="str">
        <f t="shared" si="10"/>
        <v/>
      </c>
      <c r="I87" s="36"/>
      <c r="J87" s="36"/>
      <c r="K87" s="36"/>
      <c r="L87" s="36"/>
      <c r="M87" s="36"/>
      <c r="N87" s="36"/>
      <c r="O87" s="40"/>
    </row>
    <row r="88" spans="2:15" x14ac:dyDescent="0.25">
      <c r="B88" s="109" t="s">
        <v>45</v>
      </c>
      <c r="C88" s="63"/>
      <c r="D88" s="64"/>
      <c r="E88" s="158">
        <v>8.3699999999999992</v>
      </c>
      <c r="F88" s="65">
        <f t="shared" si="9"/>
        <v>0.17385104890403896</v>
      </c>
      <c r="G88" s="158">
        <v>2.7</v>
      </c>
      <c r="H88" s="65">
        <f t="shared" si="10"/>
        <v>5.5671669073701732E-2</v>
      </c>
      <c r="I88" s="36"/>
      <c r="J88" s="36"/>
      <c r="K88" s="36"/>
      <c r="L88" s="36"/>
      <c r="M88" s="36"/>
      <c r="N88" s="36"/>
      <c r="O88" s="40"/>
    </row>
    <row r="89" spans="2:15" x14ac:dyDescent="0.25">
      <c r="B89" s="109" t="s">
        <v>46</v>
      </c>
      <c r="C89" s="63"/>
      <c r="D89" s="64"/>
      <c r="E89" s="158">
        <v>1.5932970900000001</v>
      </c>
      <c r="F89" s="65">
        <f t="shared" si="9"/>
        <v>3.3093951052837876E-2</v>
      </c>
      <c r="G89" s="158">
        <v>3.27613888</v>
      </c>
      <c r="H89" s="65">
        <f t="shared" si="10"/>
        <v>6.755115539512882E-2</v>
      </c>
      <c r="I89" s="36"/>
      <c r="J89" s="36"/>
      <c r="K89" s="36"/>
      <c r="L89" s="36"/>
      <c r="M89" s="36"/>
      <c r="N89" s="36"/>
      <c r="O89" s="40"/>
    </row>
    <row r="90" spans="2:15" x14ac:dyDescent="0.25">
      <c r="B90" s="109" t="s">
        <v>47</v>
      </c>
      <c r="C90" s="63"/>
      <c r="D90" s="64"/>
      <c r="E90" s="158"/>
      <c r="F90" s="65" t="str">
        <f t="shared" si="9"/>
        <v/>
      </c>
      <c r="G90" s="158"/>
      <c r="H90" s="65" t="str">
        <f t="shared" si="10"/>
        <v/>
      </c>
      <c r="I90" s="36"/>
      <c r="J90" s="36"/>
      <c r="K90" s="36"/>
      <c r="L90" s="36"/>
      <c r="M90" s="36"/>
      <c r="N90" s="36"/>
      <c r="O90" s="40"/>
    </row>
    <row r="91" spans="2:15" x14ac:dyDescent="0.25">
      <c r="B91" s="109" t="s">
        <v>48</v>
      </c>
      <c r="C91" s="63"/>
      <c r="D91" s="64"/>
      <c r="E91" s="158">
        <v>4.1982922900000004</v>
      </c>
      <c r="F91" s="65">
        <f t="shared" si="9"/>
        <v>8.7201615080315403E-2</v>
      </c>
      <c r="G91" s="158"/>
      <c r="H91" s="65" t="str">
        <f t="shared" si="10"/>
        <v/>
      </c>
      <c r="I91" s="36"/>
      <c r="J91" s="36"/>
      <c r="K91" s="36"/>
      <c r="L91" s="36"/>
      <c r="M91" s="36"/>
      <c r="N91" s="36"/>
      <c r="O91" s="40"/>
    </row>
    <row r="92" spans="2:15" x14ac:dyDescent="0.25">
      <c r="B92" s="111" t="s">
        <v>49</v>
      </c>
      <c r="C92" s="74"/>
      <c r="D92" s="75"/>
      <c r="E92" s="69">
        <f>SUM(E73:E91)</f>
        <v>48.144662069999995</v>
      </c>
      <c r="F92" s="76">
        <f>SUM(F73:F91)</f>
        <v>1.0000000000000002</v>
      </c>
      <c r="G92" s="135">
        <f>SUM(G73:G91)</f>
        <v>48.498635749999998</v>
      </c>
      <c r="H92" s="76">
        <f>SUM(H73:H91)</f>
        <v>1</v>
      </c>
      <c r="I92" s="36"/>
      <c r="J92" s="36"/>
      <c r="K92" s="36"/>
      <c r="L92" s="36"/>
      <c r="M92" s="36"/>
      <c r="N92" s="36"/>
      <c r="O92" s="40"/>
    </row>
    <row r="93" spans="2:15" x14ac:dyDescent="0.25">
      <c r="B93" s="259" t="s">
        <v>60</v>
      </c>
      <c r="C93" s="260"/>
      <c r="D93" s="260"/>
      <c r="E93" s="260"/>
      <c r="F93" s="260"/>
      <c r="G93" s="260"/>
      <c r="H93" s="260"/>
      <c r="I93" s="36"/>
      <c r="J93" s="36"/>
      <c r="K93" s="36"/>
      <c r="L93" s="36"/>
      <c r="M93" s="36"/>
      <c r="N93" s="36"/>
      <c r="O93" s="40"/>
    </row>
    <row r="94" spans="2:15" x14ac:dyDescent="0.25">
      <c r="B94" s="39"/>
      <c r="C94" s="122"/>
      <c r="D94" s="122"/>
      <c r="E94" s="122"/>
      <c r="F94" s="122"/>
      <c r="G94" s="122"/>
      <c r="H94" s="36"/>
      <c r="I94" s="36"/>
      <c r="J94" s="36"/>
      <c r="K94" s="36"/>
      <c r="L94" s="36"/>
      <c r="M94" s="36"/>
      <c r="N94" s="36"/>
      <c r="O94" s="40"/>
    </row>
    <row r="95" spans="2:15" x14ac:dyDescent="0.25">
      <c r="B95" s="39"/>
      <c r="C95" s="122"/>
      <c r="D95" s="122"/>
      <c r="E95" s="122"/>
      <c r="F95" s="122"/>
      <c r="G95" s="122"/>
      <c r="H95" s="36"/>
      <c r="I95" s="36"/>
      <c r="J95" s="36"/>
      <c r="K95" s="36"/>
      <c r="L95" s="36"/>
      <c r="M95" s="36"/>
      <c r="N95" s="36"/>
      <c r="O95" s="40"/>
    </row>
    <row r="96" spans="2:15" x14ac:dyDescent="0.25">
      <c r="B96" s="39"/>
      <c r="C96" s="122"/>
      <c r="D96" s="122"/>
      <c r="E96" s="122"/>
      <c r="F96" s="122"/>
      <c r="G96" s="122"/>
      <c r="H96" s="36"/>
      <c r="I96" s="36"/>
      <c r="J96" s="36"/>
      <c r="K96" s="36"/>
      <c r="L96" s="36"/>
      <c r="M96" s="36"/>
      <c r="N96" s="36"/>
      <c r="O96" s="40"/>
    </row>
    <row r="97" spans="2:15" x14ac:dyDescent="0.25">
      <c r="B97" s="152" t="s">
        <v>63</v>
      </c>
      <c r="C97" s="26"/>
      <c r="D97" s="26"/>
      <c r="E97" s="26"/>
      <c r="F97" s="26"/>
      <c r="G97" s="26"/>
      <c r="H97" s="36"/>
      <c r="I97" s="36"/>
      <c r="J97" s="36"/>
      <c r="K97" s="36"/>
      <c r="L97" s="36"/>
      <c r="M97" s="36"/>
      <c r="N97" s="36"/>
      <c r="O97" s="40"/>
    </row>
    <row r="98" spans="2:15" x14ac:dyDescent="0.25">
      <c r="B98" s="28" t="s">
        <v>18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40"/>
    </row>
    <row r="99" spans="2:15" x14ac:dyDescent="0.25">
      <c r="B99" s="108" t="s">
        <v>19</v>
      </c>
      <c r="C99" s="61"/>
      <c r="D99" s="62"/>
      <c r="E99" s="45">
        <v>2016</v>
      </c>
      <c r="F99" s="45" t="s">
        <v>20</v>
      </c>
      <c r="G99" s="45">
        <v>2017</v>
      </c>
      <c r="H99" s="45" t="s">
        <v>20</v>
      </c>
      <c r="I99" s="123"/>
      <c r="J99" s="45" t="s">
        <v>21</v>
      </c>
      <c r="K99" s="45">
        <v>2016</v>
      </c>
      <c r="L99" s="45" t="s">
        <v>20</v>
      </c>
      <c r="M99" s="45">
        <v>2017</v>
      </c>
      <c r="N99" s="45" t="s">
        <v>20</v>
      </c>
      <c r="O99" s="124"/>
    </row>
    <row r="100" spans="2:15" x14ac:dyDescent="0.25">
      <c r="B100" s="109" t="s">
        <v>22</v>
      </c>
      <c r="C100" s="63"/>
      <c r="D100" s="64"/>
      <c r="E100" s="158"/>
      <c r="F100" s="65" t="str">
        <f>+IF(E100="","",+E100/E$119)</f>
        <v/>
      </c>
      <c r="G100" s="158"/>
      <c r="H100" s="65" t="str">
        <f>+IF(G100="","",+G100/G$119)</f>
        <v/>
      </c>
      <c r="I100" s="125"/>
      <c r="J100" s="66" t="s">
        <v>23</v>
      </c>
      <c r="K100" s="67">
        <f>+SUM(E100:E107)</f>
        <v>51.29038688</v>
      </c>
      <c r="L100" s="60">
        <f>+K100/K102</f>
        <v>0.45233322908440676</v>
      </c>
      <c r="M100" s="67">
        <f>+SUM(G100:G107)</f>
        <v>78.387473040000003</v>
      </c>
      <c r="N100" s="60">
        <f>+M100/M102</f>
        <v>0.48757694036974475</v>
      </c>
      <c r="O100" s="126"/>
    </row>
    <row r="101" spans="2:15" x14ac:dyDescent="0.25">
      <c r="B101" s="109" t="s">
        <v>24</v>
      </c>
      <c r="C101" s="63"/>
      <c r="D101" s="64"/>
      <c r="E101" s="158"/>
      <c r="F101" s="65" t="str">
        <f t="shared" ref="F101:H119" si="13">+IF(E101="","",+E101/E$119)</f>
        <v/>
      </c>
      <c r="G101" s="158"/>
      <c r="H101" s="65" t="str">
        <f t="shared" si="13"/>
        <v/>
      </c>
      <c r="I101" s="125"/>
      <c r="J101" s="59" t="s">
        <v>1</v>
      </c>
      <c r="K101" s="67">
        <f>+SUM(E108:E118)</f>
        <v>62.100325060000003</v>
      </c>
      <c r="L101" s="60">
        <f>+K101/K102</f>
        <v>0.54766677091559324</v>
      </c>
      <c r="M101" s="67">
        <f>+SUM(G108:G118)</f>
        <v>82.381969789999999</v>
      </c>
      <c r="N101" s="60">
        <f>+M101/M102</f>
        <v>0.51242305963025525</v>
      </c>
      <c r="O101" s="126"/>
    </row>
    <row r="102" spans="2:15" x14ac:dyDescent="0.25">
      <c r="B102" s="109" t="s">
        <v>25</v>
      </c>
      <c r="C102" s="63"/>
      <c r="D102" s="64"/>
      <c r="E102" s="158"/>
      <c r="F102" s="65" t="str">
        <f t="shared" si="13"/>
        <v/>
      </c>
      <c r="G102" s="158"/>
      <c r="H102" s="65" t="str">
        <f t="shared" si="13"/>
        <v/>
      </c>
      <c r="I102" s="125"/>
      <c r="J102" s="68" t="s">
        <v>3</v>
      </c>
      <c r="K102" s="69">
        <f>SUM(K100:K101)</f>
        <v>113.39071194</v>
      </c>
      <c r="L102" s="70">
        <f>+L101+L100</f>
        <v>1</v>
      </c>
      <c r="M102" s="69">
        <f>SUM(M100:M101)</f>
        <v>160.76944283</v>
      </c>
      <c r="N102" s="70">
        <f>+N101+N100</f>
        <v>1</v>
      </c>
      <c r="O102" s="126"/>
    </row>
    <row r="103" spans="2:15" x14ac:dyDescent="0.25">
      <c r="B103" s="109" t="s">
        <v>26</v>
      </c>
      <c r="C103" s="63"/>
      <c r="D103" s="64"/>
      <c r="E103" s="158">
        <v>42.479155560000002</v>
      </c>
      <c r="F103" s="65">
        <f t="shared" si="13"/>
        <v>0.37462641192761525</v>
      </c>
      <c r="G103" s="158">
        <v>69.934246810000005</v>
      </c>
      <c r="H103" s="65">
        <f t="shared" si="13"/>
        <v>0.43499713365275211</v>
      </c>
      <c r="I103" s="125"/>
      <c r="J103" s="36"/>
      <c r="K103" s="36"/>
      <c r="L103" s="36"/>
      <c r="M103" s="36"/>
      <c r="N103" s="36"/>
      <c r="O103" s="126"/>
    </row>
    <row r="104" spans="2:15" x14ac:dyDescent="0.25">
      <c r="B104" s="109" t="s">
        <v>27</v>
      </c>
      <c r="C104" s="63"/>
      <c r="D104" s="64"/>
      <c r="E104" s="158">
        <v>2.7220047099999998</v>
      </c>
      <c r="F104" s="65">
        <f t="shared" si="13"/>
        <v>2.4005535051586341E-2</v>
      </c>
      <c r="G104" s="158">
        <v>3.71887853</v>
      </c>
      <c r="H104" s="65">
        <f t="shared" si="13"/>
        <v>2.3131749818480103E-2</v>
      </c>
      <c r="I104" s="26"/>
      <c r="J104" s="36"/>
      <c r="K104" s="115"/>
      <c r="L104" s="115"/>
      <c r="M104" s="36"/>
      <c r="N104" s="36"/>
      <c r="O104" s="25"/>
    </row>
    <row r="105" spans="2:15" x14ac:dyDescent="0.25">
      <c r="B105" s="109" t="s">
        <v>28</v>
      </c>
      <c r="C105" s="63"/>
      <c r="D105" s="64"/>
      <c r="E105" s="158">
        <v>6.0892266100000008</v>
      </c>
      <c r="F105" s="65">
        <f t="shared" si="13"/>
        <v>5.3701282105205209E-2</v>
      </c>
      <c r="G105" s="158">
        <v>4.7343476999999998</v>
      </c>
      <c r="H105" s="65">
        <f t="shared" si="13"/>
        <v>2.9448056898512546E-2</v>
      </c>
      <c r="I105" s="36"/>
      <c r="J105" s="71" t="s">
        <v>29</v>
      </c>
      <c r="K105" s="45">
        <v>2016</v>
      </c>
      <c r="L105" s="45" t="s">
        <v>20</v>
      </c>
      <c r="M105" s="45">
        <v>2017</v>
      </c>
      <c r="N105" s="45" t="s">
        <v>20</v>
      </c>
      <c r="O105" s="40"/>
    </row>
    <row r="106" spans="2:15" x14ac:dyDescent="0.25">
      <c r="B106" s="109" t="s">
        <v>32</v>
      </c>
      <c r="C106" s="63"/>
      <c r="D106" s="64"/>
      <c r="E106" s="158"/>
      <c r="F106" s="65" t="str">
        <f t="shared" si="13"/>
        <v/>
      </c>
      <c r="G106" s="158"/>
      <c r="H106" s="65" t="str">
        <f t="shared" si="13"/>
        <v/>
      </c>
      <c r="I106" s="36"/>
      <c r="J106" s="72" t="s">
        <v>31</v>
      </c>
      <c r="K106" s="67">
        <f>+E100+E101</f>
        <v>0</v>
      </c>
      <c r="L106" s="60">
        <f t="shared" ref="L106:L107" si="14">+K106/K$112</f>
        <v>0</v>
      </c>
      <c r="M106" s="67">
        <f>+G100+G101</f>
        <v>0</v>
      </c>
      <c r="N106" s="60">
        <f t="shared" ref="N106" si="15">+M106/M$112</f>
        <v>0</v>
      </c>
      <c r="O106" s="40"/>
    </row>
    <row r="107" spans="2:15" x14ac:dyDescent="0.25">
      <c r="B107" s="109" t="s">
        <v>34</v>
      </c>
      <c r="C107" s="63"/>
      <c r="D107" s="64"/>
      <c r="E107" s="158"/>
      <c r="F107" s="65" t="str">
        <f t="shared" si="13"/>
        <v/>
      </c>
      <c r="G107" s="158"/>
      <c r="H107" s="65" t="str">
        <f t="shared" si="13"/>
        <v/>
      </c>
      <c r="I107" s="123"/>
      <c r="J107" s="72" t="s">
        <v>33</v>
      </c>
      <c r="K107" s="67">
        <f>+E102</f>
        <v>0</v>
      </c>
      <c r="L107" s="60">
        <f t="shared" si="14"/>
        <v>0</v>
      </c>
      <c r="M107" s="67">
        <f>+G102</f>
        <v>0</v>
      </c>
      <c r="N107" s="60">
        <f>+M107/M$112</f>
        <v>0</v>
      </c>
      <c r="O107" s="124"/>
    </row>
    <row r="108" spans="2:15" x14ac:dyDescent="0.25">
      <c r="B108" s="109" t="s">
        <v>66</v>
      </c>
      <c r="C108" s="63"/>
      <c r="D108" s="64"/>
      <c r="E108" s="158">
        <v>29.562572230000001</v>
      </c>
      <c r="F108" s="65">
        <f t="shared" si="13"/>
        <v>0.26071423068269345</v>
      </c>
      <c r="G108" s="158">
        <v>34.871996000000003</v>
      </c>
      <c r="H108" s="65">
        <f t="shared" si="13"/>
        <v>0.21690686604465109</v>
      </c>
      <c r="I108" s="119"/>
      <c r="J108" s="72" t="s">
        <v>35</v>
      </c>
      <c r="K108" s="67">
        <f>+E103</f>
        <v>42.479155560000002</v>
      </c>
      <c r="L108" s="60">
        <f>+K108/K$112</f>
        <v>0.82820891289794851</v>
      </c>
      <c r="M108" s="67">
        <f>+G103</f>
        <v>69.934246810000005</v>
      </c>
      <c r="N108" s="60">
        <f t="shared" ref="N108:N112" si="16">+M108/M$112</f>
        <v>0.89216100606169002</v>
      </c>
      <c r="O108" s="127"/>
    </row>
    <row r="109" spans="2:15" x14ac:dyDescent="0.25">
      <c r="B109" s="110" t="s">
        <v>40</v>
      </c>
      <c r="C109" s="63"/>
      <c r="D109" s="64"/>
      <c r="E109" s="158"/>
      <c r="F109" s="65" t="str">
        <f t="shared" si="13"/>
        <v/>
      </c>
      <c r="G109" s="158"/>
      <c r="H109" s="65" t="str">
        <f t="shared" si="13"/>
        <v/>
      </c>
      <c r="I109" s="119"/>
      <c r="J109" s="72" t="s">
        <v>37</v>
      </c>
      <c r="K109" s="67">
        <f>+E104+E105</f>
        <v>8.811231320000001</v>
      </c>
      <c r="L109" s="60">
        <f t="shared" ref="L109:L112" si="17">+K109/K$112</f>
        <v>0.17179108710205154</v>
      </c>
      <c r="M109" s="67">
        <f>+G104+G105</f>
        <v>8.4532262300000003</v>
      </c>
      <c r="N109" s="60">
        <f t="shared" si="16"/>
        <v>0.10783899393831002</v>
      </c>
      <c r="O109" s="127"/>
    </row>
    <row r="110" spans="2:15" x14ac:dyDescent="0.25">
      <c r="B110" s="110" t="s">
        <v>42</v>
      </c>
      <c r="C110" s="63"/>
      <c r="D110" s="64"/>
      <c r="E110" s="158"/>
      <c r="F110" s="65" t="str">
        <f t="shared" si="13"/>
        <v/>
      </c>
      <c r="G110" s="158"/>
      <c r="H110" s="65" t="str">
        <f t="shared" si="13"/>
        <v/>
      </c>
      <c r="I110" s="119"/>
      <c r="J110" s="73" t="s">
        <v>39</v>
      </c>
      <c r="K110" s="67"/>
      <c r="L110" s="60">
        <f t="shared" si="17"/>
        <v>0</v>
      </c>
      <c r="M110" s="67"/>
      <c r="N110" s="60">
        <f t="shared" si="16"/>
        <v>0</v>
      </c>
      <c r="O110" s="127"/>
    </row>
    <row r="111" spans="2:15" x14ac:dyDescent="0.25">
      <c r="B111" s="109" t="s">
        <v>50</v>
      </c>
      <c r="C111" s="63"/>
      <c r="D111" s="64"/>
      <c r="E111" s="158"/>
      <c r="F111" s="65" t="str">
        <f t="shared" si="13"/>
        <v/>
      </c>
      <c r="G111" s="158"/>
      <c r="H111" s="65" t="str">
        <f t="shared" si="13"/>
        <v/>
      </c>
      <c r="I111" s="26"/>
      <c r="J111" s="72" t="s">
        <v>41</v>
      </c>
      <c r="K111" s="67">
        <f>+E107+E106</f>
        <v>0</v>
      </c>
      <c r="L111" s="60">
        <f t="shared" si="17"/>
        <v>0</v>
      </c>
      <c r="M111" s="67">
        <f>+G107+G106</f>
        <v>0</v>
      </c>
      <c r="N111" s="60">
        <f t="shared" si="16"/>
        <v>0</v>
      </c>
      <c r="O111" s="25"/>
    </row>
    <row r="112" spans="2:15" x14ac:dyDescent="0.25">
      <c r="B112" s="109" t="s">
        <v>44</v>
      </c>
      <c r="C112" s="63"/>
      <c r="D112" s="64"/>
      <c r="E112" s="158">
        <v>0.165044</v>
      </c>
      <c r="F112" s="65">
        <f t="shared" si="13"/>
        <v>1.4555336779905924E-3</v>
      </c>
      <c r="G112" s="158">
        <v>2.5021200000000001</v>
      </c>
      <c r="H112" s="65">
        <f t="shared" si="13"/>
        <v>1.5563405308593244E-2</v>
      </c>
      <c r="I112" s="36"/>
      <c r="J112" s="68" t="s">
        <v>3</v>
      </c>
      <c r="K112" s="69">
        <f>SUM(K106:K111)</f>
        <v>51.29038688</v>
      </c>
      <c r="L112" s="70">
        <f t="shared" si="17"/>
        <v>1</v>
      </c>
      <c r="M112" s="69">
        <f>SUM(M106:M111)</f>
        <v>78.387473040000003</v>
      </c>
      <c r="N112" s="70">
        <f t="shared" si="16"/>
        <v>1</v>
      </c>
      <c r="O112" s="128"/>
    </row>
    <row r="113" spans="2:15" x14ac:dyDescent="0.25">
      <c r="B113" s="110" t="s">
        <v>45</v>
      </c>
      <c r="C113" s="63"/>
      <c r="D113" s="64"/>
      <c r="E113" s="158"/>
      <c r="F113" s="65" t="str">
        <f t="shared" si="13"/>
        <v/>
      </c>
      <c r="G113" s="158"/>
      <c r="H113" s="65" t="str">
        <f t="shared" si="13"/>
        <v/>
      </c>
      <c r="I113" s="36"/>
      <c r="J113" s="36"/>
      <c r="K113" s="36"/>
      <c r="L113" s="36"/>
      <c r="M113" s="36"/>
      <c r="N113" s="36"/>
      <c r="O113" s="40"/>
    </row>
    <row r="114" spans="2:15" x14ac:dyDescent="0.25">
      <c r="B114" s="109" t="s">
        <v>51</v>
      </c>
      <c r="C114" s="63"/>
      <c r="D114" s="64"/>
      <c r="E114" s="158"/>
      <c r="F114" s="65" t="str">
        <f t="shared" si="13"/>
        <v/>
      </c>
      <c r="G114" s="158"/>
      <c r="H114" s="65" t="str">
        <f t="shared" si="13"/>
        <v/>
      </c>
      <c r="I114" s="36"/>
      <c r="J114" s="36"/>
      <c r="K114" s="36"/>
      <c r="L114" s="36"/>
      <c r="M114" s="36"/>
      <c r="N114" s="36"/>
      <c r="O114" s="40"/>
    </row>
    <row r="115" spans="2:15" x14ac:dyDescent="0.25">
      <c r="B115" s="109" t="s">
        <v>52</v>
      </c>
      <c r="C115" s="63"/>
      <c r="D115" s="64"/>
      <c r="E115" s="158">
        <v>20.646982000000001</v>
      </c>
      <c r="F115" s="65">
        <f t="shared" si="13"/>
        <v>0.18208706556957879</v>
      </c>
      <c r="G115" s="158">
        <v>15.658300000000001</v>
      </c>
      <c r="H115" s="65">
        <f t="shared" si="13"/>
        <v>9.7395995932867171E-2</v>
      </c>
      <c r="I115" s="36"/>
      <c r="J115" s="36"/>
      <c r="K115" s="36"/>
      <c r="L115" s="36"/>
      <c r="M115" s="36"/>
      <c r="N115" s="36"/>
      <c r="O115" s="40"/>
    </row>
    <row r="116" spans="2:15" x14ac:dyDescent="0.25">
      <c r="B116" s="109" t="s">
        <v>46</v>
      </c>
      <c r="C116" s="63"/>
      <c r="D116" s="64"/>
      <c r="E116" s="158">
        <v>8.4975844399999989</v>
      </c>
      <c r="F116" s="65">
        <f t="shared" si="13"/>
        <v>7.4940745098209138E-2</v>
      </c>
      <c r="G116" s="158">
        <v>17.472740760000001</v>
      </c>
      <c r="H116" s="65">
        <f t="shared" si="13"/>
        <v>0.10868197620412193</v>
      </c>
      <c r="I116" s="36"/>
      <c r="J116" s="36"/>
      <c r="K116" s="36"/>
      <c r="L116" s="36"/>
      <c r="M116" s="36"/>
      <c r="N116" s="36"/>
      <c r="O116" s="40"/>
    </row>
    <row r="117" spans="2:15" x14ac:dyDescent="0.25">
      <c r="B117" s="109" t="s">
        <v>47</v>
      </c>
      <c r="C117" s="63"/>
      <c r="D117" s="64"/>
      <c r="E117" s="158">
        <v>3.2281423899999999</v>
      </c>
      <c r="F117" s="65">
        <f t="shared" si="13"/>
        <v>2.8469195887121261E-2</v>
      </c>
      <c r="G117" s="158">
        <v>4.4940510300000005</v>
      </c>
      <c r="H117" s="65">
        <f t="shared" si="13"/>
        <v>2.7953390587737974E-2</v>
      </c>
      <c r="I117" s="36"/>
      <c r="J117" s="36"/>
      <c r="K117" s="36"/>
      <c r="L117" s="36"/>
      <c r="M117" s="36"/>
      <c r="N117" s="36"/>
      <c r="O117" s="40"/>
    </row>
    <row r="118" spans="2:15" x14ac:dyDescent="0.25">
      <c r="B118" s="109" t="s">
        <v>48</v>
      </c>
      <c r="C118" s="63"/>
      <c r="D118" s="64"/>
      <c r="E118" s="158"/>
      <c r="F118" s="65" t="str">
        <f t="shared" si="13"/>
        <v/>
      </c>
      <c r="G118" s="158">
        <v>7.3827619999999996</v>
      </c>
      <c r="H118" s="65">
        <f t="shared" si="13"/>
        <v>4.5921425552283852E-2</v>
      </c>
      <c r="I118" s="129"/>
      <c r="J118" s="36"/>
      <c r="K118" s="36"/>
      <c r="L118" s="36"/>
      <c r="M118" s="36"/>
      <c r="N118" s="36"/>
      <c r="O118" s="40"/>
    </row>
    <row r="119" spans="2:15" x14ac:dyDescent="0.25">
      <c r="B119" s="111" t="s">
        <v>49</v>
      </c>
      <c r="C119" s="74"/>
      <c r="D119" s="75"/>
      <c r="E119" s="69">
        <f>SUM(E100:E118)</f>
        <v>113.39071194</v>
      </c>
      <c r="F119" s="76">
        <f t="shared" si="13"/>
        <v>1</v>
      </c>
      <c r="G119" s="69">
        <f>SUM(G100:G118)</f>
        <v>160.76944283</v>
      </c>
      <c r="H119" s="76">
        <f t="shared" si="13"/>
        <v>1</v>
      </c>
      <c r="I119" s="130"/>
      <c r="J119" s="36"/>
      <c r="K119" s="36"/>
      <c r="L119" s="36"/>
      <c r="M119" s="36"/>
      <c r="N119" s="36"/>
      <c r="O119" s="40"/>
    </row>
    <row r="120" spans="2:15" x14ac:dyDescent="0.25">
      <c r="B120" s="259" t="s">
        <v>60</v>
      </c>
      <c r="C120" s="260"/>
      <c r="D120" s="260"/>
      <c r="E120" s="260"/>
      <c r="F120" s="260"/>
      <c r="G120" s="260"/>
      <c r="H120" s="260"/>
      <c r="I120" s="130"/>
      <c r="J120" s="36"/>
      <c r="K120" s="36"/>
      <c r="L120" s="36"/>
      <c r="M120" s="36"/>
      <c r="N120" s="36"/>
      <c r="O120" s="40"/>
    </row>
    <row r="121" spans="2:15" x14ac:dyDescent="0.25">
      <c r="B121" s="116"/>
      <c r="C121" s="131"/>
      <c r="D121" s="131"/>
      <c r="E121" s="131"/>
      <c r="F121" s="131"/>
      <c r="G121" s="132"/>
      <c r="H121" s="132"/>
      <c r="I121" s="132"/>
      <c r="J121" s="42"/>
      <c r="K121" s="42"/>
      <c r="L121" s="42"/>
      <c r="M121" s="42"/>
      <c r="N121" s="42"/>
      <c r="O121" s="43"/>
    </row>
    <row r="122" spans="2:15" x14ac:dyDescent="0.2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2:15" x14ac:dyDescent="0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2:15" x14ac:dyDescent="0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2:15" x14ac:dyDescent="0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2:15" x14ac:dyDescent="0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2:15" x14ac:dyDescent="0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2:15" x14ac:dyDescent="0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2:15" x14ac:dyDescent="0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2:15" x14ac:dyDescent="0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2:15" x14ac:dyDescent="0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2:15" x14ac:dyDescent="0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2:15" x14ac:dyDescent="0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2:15" x14ac:dyDescent="0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2:15" x14ac:dyDescent="0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2:15" x14ac:dyDescent="0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2:15" x14ac:dyDescent="0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2:15" x14ac:dyDescent="0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2:15" x14ac:dyDescent="0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2:15" x14ac:dyDescent="0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2:15" x14ac:dyDescent="0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2:15" x14ac:dyDescent="0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2:15" x14ac:dyDescent="0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2:15" x14ac:dyDescent="0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2:15" x14ac:dyDescent="0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2:15" x14ac:dyDescent="0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2:15" x14ac:dyDescent="0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2:15" x14ac:dyDescent="0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2:15" x14ac:dyDescent="0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2:15" x14ac:dyDescent="0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2:15" x14ac:dyDescent="0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2:15" x14ac:dyDescent="0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2:15" x14ac:dyDescent="0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2:15" x14ac:dyDescent="0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2:15" x14ac:dyDescent="0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2:15" x14ac:dyDescent="0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2:15" x14ac:dyDescent="0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2:15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2:15" x14ac:dyDescent="0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2:15" x14ac:dyDescent="0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2:15" x14ac:dyDescent="0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</sheetData>
  <mergeCells count="24">
    <mergeCell ref="I64:N64"/>
    <mergeCell ref="B93:H93"/>
    <mergeCell ref="B120:H120"/>
    <mergeCell ref="E41:K41"/>
    <mergeCell ref="C48:G48"/>
    <mergeCell ref="I48:N48"/>
    <mergeCell ref="C49:G49"/>
    <mergeCell ref="I49:N49"/>
    <mergeCell ref="C59:G59"/>
    <mergeCell ref="D22:M22"/>
    <mergeCell ref="E27:K27"/>
    <mergeCell ref="E28:K28"/>
    <mergeCell ref="E29:E30"/>
    <mergeCell ref="F29:H29"/>
    <mergeCell ref="I29:K29"/>
    <mergeCell ref="B1:O2"/>
    <mergeCell ref="D8:L8"/>
    <mergeCell ref="D9:L9"/>
    <mergeCell ref="D10:D11"/>
    <mergeCell ref="E10:G10"/>
    <mergeCell ref="H10:J10"/>
    <mergeCell ref="K10:K11"/>
    <mergeCell ref="L10:L11"/>
    <mergeCell ref="M10:M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Carátula</vt:lpstr>
      <vt:lpstr>Índice</vt:lpstr>
      <vt:lpstr>Centro</vt:lpstr>
      <vt:lpstr>Áncash</vt:lpstr>
      <vt:lpstr>Apurímac</vt:lpstr>
      <vt:lpstr>Ayacucho</vt:lpstr>
      <vt:lpstr>Huancavelica</vt:lpstr>
      <vt:lpstr>Huánuco</vt:lpstr>
      <vt:lpstr>Ica</vt:lpstr>
      <vt:lpstr>Junín</vt:lpstr>
      <vt:lpstr>Pasco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2018-04-23T14:49:21Z</dcterms:modified>
</cp:coreProperties>
</file>